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22116" windowHeight="9288" tabRatio="781" firstSheet="1" activeTab="2"/>
  </bookViews>
  <sheets>
    <sheet name="TABLA_EU" sheetId="8" state="hidden" r:id="rId1"/>
    <sheet name="Tabla Resultados EU" sheetId="5" r:id="rId2"/>
    <sheet name="Panel Control EU" sheetId="7" r:id="rId3"/>
    <sheet name="EU1.1" sheetId="10" r:id="rId4"/>
    <sheet name="EU1.2" sheetId="12" r:id="rId5"/>
    <sheet name="EU1.3" sheetId="13" r:id="rId6"/>
    <sheet name="EU2.1" sheetId="14" r:id="rId7"/>
    <sheet name="EU2.2" sheetId="15" r:id="rId8"/>
    <sheet name="EU2.3" sheetId="16" r:id="rId9"/>
    <sheet name="EU2.4" sheetId="17" r:id="rId10"/>
    <sheet name="EU3.1" sheetId="19" r:id="rId11"/>
    <sheet name="EU3.2" sheetId="22" r:id="rId12"/>
    <sheet name="EU4.1" sheetId="23" r:id="rId13"/>
    <sheet name="EU4.2" sheetId="25" r:id="rId14"/>
    <sheet name="EU4.3" sheetId="26" r:id="rId15"/>
  </sheets>
  <calcPr calcId="124519"/>
</workbook>
</file>

<file path=xl/calcChain.xml><?xml version="1.0" encoding="utf-8"?>
<calcChain xmlns="http://schemas.openxmlformats.org/spreadsheetml/2006/main">
  <c r="C10" i="26"/>
  <c r="C4"/>
  <c r="C29" i="25"/>
  <c r="C22"/>
  <c r="C16"/>
  <c r="C10"/>
  <c r="C4"/>
  <c r="C20" i="23"/>
  <c r="C12"/>
  <c r="C4"/>
  <c r="C22" i="22"/>
  <c r="C16"/>
  <c r="C10"/>
  <c r="C4"/>
  <c r="C36" i="19"/>
  <c r="C30"/>
  <c r="C22"/>
  <c r="C16"/>
  <c r="C10"/>
  <c r="C4"/>
  <c r="C16" i="17"/>
  <c r="C10"/>
  <c r="C4"/>
  <c r="C24" i="16"/>
  <c r="C18"/>
  <c r="C10"/>
  <c r="C4"/>
  <c r="C34" i="15"/>
  <c r="C28"/>
  <c r="C22"/>
  <c r="C16"/>
  <c r="C10"/>
  <c r="C4"/>
  <c r="C34" i="14"/>
  <c r="C28"/>
  <c r="C22"/>
  <c r="C16"/>
  <c r="C10"/>
  <c r="C4"/>
  <c r="C22" i="13"/>
  <c r="C16"/>
  <c r="C10"/>
  <c r="C4"/>
  <c r="C43" i="12"/>
  <c r="C23"/>
  <c r="C17"/>
  <c r="C10"/>
  <c r="C4"/>
  <c r="C34" i="10"/>
  <c r="C28"/>
  <c r="C22"/>
  <c r="C16"/>
  <c r="C10"/>
  <c r="C4"/>
  <c r="C3" i="7"/>
  <c r="C83" l="1"/>
  <c r="C2" i="10" l="1"/>
  <c r="B2"/>
  <c r="C2" i="16"/>
  <c r="C164" i="7" l="1"/>
  <c r="C2" i="26" s="1"/>
  <c r="C150" i="7" l="1"/>
  <c r="C2" i="25" s="1"/>
  <c r="C137" i="7"/>
  <c r="C2" i="23" s="1"/>
  <c r="C124" i="7"/>
  <c r="C2" i="22" s="1"/>
  <c r="C107" i="7"/>
  <c r="C2" i="19" s="1"/>
  <c r="C96" i="7"/>
  <c r="C2" i="17" s="1"/>
  <c r="C66" i="7"/>
  <c r="C2" i="15" s="1"/>
  <c r="C49" i="7"/>
  <c r="C36"/>
  <c r="C21"/>
  <c r="C2" i="12" s="1"/>
  <c r="B137" i="7"/>
  <c r="B2" i="23" s="1"/>
  <c r="B124" i="7"/>
  <c r="B2" i="22" s="1"/>
  <c r="B107" i="7"/>
  <c r="B2" i="19" s="1"/>
  <c r="B96" i="7"/>
  <c r="B2" i="17" s="1"/>
  <c r="B83" i="7"/>
  <c r="B2" i="16" s="1"/>
  <c r="B66" i="7"/>
  <c r="B2" i="15" s="1"/>
  <c r="B49" i="7"/>
  <c r="B2" i="14" s="1"/>
  <c r="B36" i="7"/>
  <c r="B2" i="13" s="1"/>
  <c r="B21" i="7"/>
  <c r="B2" i="12" s="1"/>
  <c r="B3" i="7"/>
  <c r="B164"/>
  <c r="B150"/>
  <c r="I168"/>
  <c r="I167"/>
  <c r="I166"/>
  <c r="I159"/>
  <c r="I158"/>
  <c r="I157"/>
  <c r="I156"/>
  <c r="I155"/>
  <c r="I154"/>
  <c r="I153"/>
  <c r="I152"/>
  <c r="I151"/>
  <c r="B2" i="26" l="1"/>
  <c r="B2" i="25"/>
  <c r="C2" i="13"/>
  <c r="C2" i="14"/>
  <c r="C148" i="7"/>
  <c r="B148"/>
  <c r="I143" l="1"/>
  <c r="I141"/>
  <c r="I132"/>
  <c r="I130"/>
  <c r="I128"/>
  <c r="I119"/>
  <c r="I117"/>
  <c r="I115"/>
  <c r="I113"/>
  <c r="I111"/>
  <c r="I102"/>
  <c r="I100"/>
  <c r="I91"/>
  <c r="I89"/>
  <c r="I87"/>
  <c r="I78"/>
  <c r="I76"/>
  <c r="I74"/>
  <c r="I72"/>
  <c r="I70"/>
  <c r="I61"/>
  <c r="I59"/>
  <c r="I57"/>
  <c r="I55"/>
  <c r="I53"/>
  <c r="I44"/>
  <c r="I42"/>
  <c r="I40"/>
  <c r="I31"/>
  <c r="I29"/>
  <c r="I27"/>
  <c r="I25"/>
  <c r="I144"/>
  <c r="I142"/>
  <c r="I140"/>
  <c r="I133"/>
  <c r="I131"/>
  <c r="I129"/>
  <c r="I127"/>
  <c r="I120"/>
  <c r="I118"/>
  <c r="I116"/>
  <c r="I114"/>
  <c r="I112"/>
  <c r="I110"/>
  <c r="I103"/>
  <c r="I101"/>
  <c r="I99"/>
  <c r="I92"/>
  <c r="I90"/>
  <c r="I88"/>
  <c r="I86"/>
  <c r="I79"/>
  <c r="I77"/>
  <c r="I75"/>
  <c r="I73"/>
  <c r="I71"/>
  <c r="I69"/>
  <c r="I62"/>
  <c r="I60"/>
  <c r="I58"/>
  <c r="I56"/>
  <c r="I54"/>
  <c r="I52"/>
  <c r="I45"/>
  <c r="I43"/>
  <c r="I41"/>
  <c r="I39"/>
  <c r="I32"/>
  <c r="I30"/>
  <c r="I28"/>
  <c r="I26"/>
  <c r="I24"/>
  <c r="I8"/>
  <c r="I10"/>
  <c r="I12"/>
  <c r="I14"/>
  <c r="I16"/>
  <c r="I6"/>
  <c r="G3" i="5" l="1"/>
  <c r="H12" l="1"/>
  <c r="H10"/>
  <c r="H3"/>
  <c r="I3" s="1"/>
  <c r="H6"/>
  <c r="I8" s="1"/>
  <c r="I11" l="1"/>
  <c r="G124" i="7" s="1"/>
  <c r="I10" i="5"/>
  <c r="G107" i="7" s="1"/>
  <c r="H15" i="5"/>
  <c r="I9"/>
  <c r="G96" i="7" s="1"/>
  <c r="I12" i="5"/>
  <c r="G137" i="7" s="1"/>
  <c r="I13" i="5"/>
  <c r="G148" i="7" s="1"/>
  <c r="I14" i="5"/>
  <c r="G163" i="7" s="1"/>
  <c r="I6" i="5"/>
  <c r="G49" i="7" s="1"/>
  <c r="I4" i="5"/>
  <c r="G21" i="7" s="1"/>
  <c r="G32" s="1"/>
  <c r="I7" i="5"/>
  <c r="G66" i="7" s="1"/>
  <c r="I5" i="5"/>
  <c r="G36" i="7" s="1"/>
  <c r="G83"/>
  <c r="G3"/>
  <c r="G99" l="1"/>
  <c r="G101"/>
  <c r="G103"/>
  <c r="G8"/>
  <c r="K7" s="1"/>
  <c r="G14"/>
  <c r="G54"/>
  <c r="G60"/>
  <c r="G52"/>
  <c r="G62"/>
  <c r="G114"/>
  <c r="G116"/>
  <c r="G110"/>
  <c r="G120"/>
  <c r="G118"/>
  <c r="G112"/>
  <c r="G140"/>
  <c r="G142"/>
  <c r="G144"/>
  <c r="G127"/>
  <c r="G129"/>
  <c r="G131"/>
  <c r="G133"/>
  <c r="G166"/>
  <c r="G168"/>
  <c r="G151"/>
  <c r="G159"/>
  <c r="G153"/>
  <c r="G155"/>
  <c r="G157"/>
  <c r="G56"/>
  <c r="G58"/>
  <c r="G28"/>
  <c r="G30"/>
  <c r="G24"/>
  <c r="G26"/>
  <c r="K25" s="1"/>
  <c r="G92"/>
  <c r="G90"/>
  <c r="G88"/>
  <c r="G86"/>
  <c r="G41"/>
  <c r="G39"/>
  <c r="G43"/>
  <c r="G45"/>
  <c r="G77"/>
  <c r="G75"/>
  <c r="G79"/>
  <c r="G69"/>
  <c r="G73"/>
  <c r="G71"/>
  <c r="G10"/>
  <c r="G12"/>
  <c r="G16"/>
  <c r="G6"/>
  <c r="L98" l="1"/>
  <c r="G104"/>
  <c r="K98"/>
  <c r="K100"/>
  <c r="L100"/>
  <c r="M100"/>
  <c r="K102"/>
  <c r="L102"/>
  <c r="M102"/>
  <c r="L53"/>
  <c r="M53"/>
  <c r="K53"/>
  <c r="K27"/>
  <c r="L27"/>
  <c r="M27"/>
  <c r="M117"/>
  <c r="L117"/>
  <c r="K117"/>
  <c r="K119"/>
  <c r="M119"/>
  <c r="L119"/>
  <c r="L61"/>
  <c r="M61"/>
  <c r="K61"/>
  <c r="M141"/>
  <c r="L141"/>
  <c r="K141"/>
  <c r="L143"/>
  <c r="M143"/>
  <c r="K143"/>
  <c r="K9"/>
  <c r="L9"/>
  <c r="M9"/>
  <c r="M7"/>
  <c r="L7"/>
  <c r="K113"/>
  <c r="L113"/>
  <c r="M113"/>
  <c r="L76"/>
  <c r="K76"/>
  <c r="M76"/>
  <c r="L42"/>
  <c r="K42"/>
  <c r="M42"/>
  <c r="L40"/>
  <c r="M40"/>
  <c r="K40"/>
  <c r="L25"/>
  <c r="M25"/>
  <c r="L5"/>
  <c r="G17"/>
  <c r="M5"/>
  <c r="K5"/>
  <c r="L59"/>
  <c r="K59"/>
  <c r="M59"/>
  <c r="M154"/>
  <c r="L154"/>
  <c r="K154"/>
  <c r="L111"/>
  <c r="K111"/>
  <c r="M111"/>
  <c r="K74"/>
  <c r="L74"/>
  <c r="M74"/>
  <c r="K44"/>
  <c r="L44"/>
  <c r="M44"/>
  <c r="K91"/>
  <c r="L91"/>
  <c r="M91"/>
  <c r="L158"/>
  <c r="K158"/>
  <c r="M158"/>
  <c r="K70"/>
  <c r="L70"/>
  <c r="M70"/>
  <c r="L55"/>
  <c r="M55"/>
  <c r="K55"/>
  <c r="M152"/>
  <c r="L152"/>
  <c r="K152"/>
  <c r="K115"/>
  <c r="M115"/>
  <c r="L115"/>
  <c r="K38"/>
  <c r="G46"/>
  <c r="M38"/>
  <c r="L38"/>
  <c r="L128"/>
  <c r="M128"/>
  <c r="K128"/>
  <c r="K11"/>
  <c r="M11"/>
  <c r="L11"/>
  <c r="L165"/>
  <c r="M165"/>
  <c r="K165"/>
  <c r="G169"/>
  <c r="L78"/>
  <c r="M78"/>
  <c r="K78"/>
  <c r="L89"/>
  <c r="K89"/>
  <c r="M89"/>
  <c r="L29"/>
  <c r="M29"/>
  <c r="K29"/>
  <c r="M126"/>
  <c r="K126"/>
  <c r="L126"/>
  <c r="G134"/>
  <c r="M109"/>
  <c r="L109"/>
  <c r="K109"/>
  <c r="G121"/>
  <c r="K72"/>
  <c r="M72"/>
  <c r="L72"/>
  <c r="K132"/>
  <c r="L132"/>
  <c r="M132"/>
  <c r="K15"/>
  <c r="L15"/>
  <c r="M15"/>
  <c r="M139"/>
  <c r="L139"/>
  <c r="K139"/>
  <c r="G145"/>
  <c r="L13"/>
  <c r="M13"/>
  <c r="K13"/>
  <c r="M87"/>
  <c r="L87"/>
  <c r="K87"/>
  <c r="L31"/>
  <c r="K31"/>
  <c r="M31"/>
  <c r="K57"/>
  <c r="L57"/>
  <c r="M57"/>
  <c r="M98"/>
  <c r="O99" s="1"/>
  <c r="K130"/>
  <c r="M130"/>
  <c r="L130"/>
  <c r="K156"/>
  <c r="L156"/>
  <c r="M156"/>
  <c r="L167"/>
  <c r="M167"/>
  <c r="K167"/>
  <c r="K150"/>
  <c r="M150"/>
  <c r="G160"/>
  <c r="L150"/>
  <c r="K68"/>
  <c r="M68"/>
  <c r="L68"/>
  <c r="G80"/>
  <c r="M85"/>
  <c r="L85"/>
  <c r="G93"/>
  <c r="K85"/>
  <c r="K23"/>
  <c r="G33"/>
  <c r="L23"/>
  <c r="M23"/>
  <c r="G63"/>
  <c r="M51"/>
  <c r="L51"/>
  <c r="K51"/>
  <c r="O26" l="1"/>
  <c r="P26" s="1"/>
  <c r="O54"/>
  <c r="P54" s="1"/>
  <c r="O168"/>
  <c r="P168" s="1"/>
  <c r="O157"/>
  <c r="P157" s="1"/>
  <c r="O71"/>
  <c r="P71" s="1"/>
  <c r="O144"/>
  <c r="P144" s="1"/>
  <c r="O166"/>
  <c r="P166" s="1"/>
  <c r="O140"/>
  <c r="P140" s="1"/>
  <c r="O159"/>
  <c r="P159" s="1"/>
  <c r="O133"/>
  <c r="P133" s="1"/>
  <c r="O151"/>
  <c r="P151" s="1"/>
  <c r="O32"/>
  <c r="P32" s="1"/>
  <c r="O116"/>
  <c r="P116" s="1"/>
  <c r="O90"/>
  <c r="P90" s="1"/>
  <c r="O75"/>
  <c r="P75" s="1"/>
  <c r="O118"/>
  <c r="P118" s="1"/>
  <c r="O127"/>
  <c r="P127" s="1"/>
  <c r="O131"/>
  <c r="P131" s="1"/>
  <c r="O153"/>
  <c r="P153" s="1"/>
  <c r="O155"/>
  <c r="P155" s="1"/>
  <c r="O142"/>
  <c r="P142" s="1"/>
  <c r="O52"/>
  <c r="P52" s="1"/>
  <c r="O129"/>
  <c r="P129" s="1"/>
  <c r="O88"/>
  <c r="P88" s="1"/>
  <c r="O77"/>
  <c r="P77" s="1"/>
  <c r="O69"/>
  <c r="P69" s="1"/>
  <c r="O112"/>
  <c r="P112" s="1"/>
  <c r="O86"/>
  <c r="P86" s="1"/>
  <c r="O58"/>
  <c r="P58" s="1"/>
  <c r="O79"/>
  <c r="P79" s="1"/>
  <c r="O41"/>
  <c r="P41" s="1"/>
  <c r="O114"/>
  <c r="P114" s="1"/>
  <c r="O101"/>
  <c r="P101" s="1"/>
  <c r="O56"/>
  <c r="P56" s="1"/>
  <c r="O92"/>
  <c r="P92" s="1"/>
  <c r="O60"/>
  <c r="P60" s="1"/>
  <c r="O73"/>
  <c r="P73" s="1"/>
  <c r="P99"/>
  <c r="O39"/>
  <c r="P39" s="1"/>
  <c r="O43"/>
  <c r="P43" s="1"/>
  <c r="O120"/>
  <c r="P120" s="1"/>
  <c r="O110"/>
  <c r="P110" s="1"/>
  <c r="O30"/>
  <c r="P30" s="1"/>
  <c r="O45"/>
  <c r="P45" s="1"/>
  <c r="O103"/>
  <c r="P103" s="1"/>
  <c r="O62"/>
  <c r="P62" s="1"/>
  <c r="O28"/>
  <c r="P28" s="1"/>
  <c r="O8"/>
  <c r="P8" s="1"/>
  <c r="O24"/>
  <c r="P24" s="1"/>
  <c r="O12"/>
  <c r="P12" s="1"/>
  <c r="O10"/>
  <c r="P10" s="1"/>
  <c r="O16"/>
  <c r="P16" s="1"/>
  <c r="O14"/>
  <c r="P14" s="1"/>
  <c r="O6"/>
  <c r="P6" s="1"/>
  <c r="Q168" l="1"/>
  <c r="J14" i="5" s="1"/>
  <c r="Q45" i="7"/>
  <c r="J5" i="5" s="1"/>
  <c r="Q159" i="7"/>
  <c r="J13" i="5" s="1"/>
  <c r="Q144" i="7"/>
  <c r="J12" i="5" s="1"/>
  <c r="Q133" i="7"/>
  <c r="J11" i="5" s="1"/>
  <c r="Q92" i="7"/>
  <c r="J8" i="5" s="1"/>
  <c r="Q62" i="7"/>
  <c r="J6" i="5" s="1"/>
  <c r="Q120" i="7"/>
  <c r="J10" i="5" s="1"/>
  <c r="Q32" i="7"/>
  <c r="J4" i="5" s="1"/>
  <c r="Q103" i="7"/>
  <c r="Q79"/>
  <c r="J7" i="5" s="1"/>
  <c r="Q16" i="7"/>
  <c r="J9" i="5" l="1"/>
  <c r="J3"/>
  <c r="K3" l="1"/>
</calcChain>
</file>

<file path=xl/comments1.xml><?xml version="1.0" encoding="utf-8"?>
<comments xmlns="http://schemas.openxmlformats.org/spreadsheetml/2006/main">
  <authors>
    <author>gvegdom</author>
  </authors>
  <commentList>
    <comment ref="G16" authorId="0">
      <text>
        <r>
          <rPr>
            <b/>
            <sz val="9"/>
            <color indexed="81"/>
            <rFont val="Tahoma"/>
            <family val="2"/>
          </rPr>
          <t>gvegdom:</t>
        </r>
        <r>
          <rPr>
            <sz val="9"/>
            <color indexed="81"/>
            <rFont val="Tahoma"/>
            <family val="2"/>
          </rPr>
          <t xml:space="preserve">
</t>
        </r>
        <r>
          <rPr>
            <sz val="8"/>
            <color indexed="81"/>
            <rFont val="Tahoma"/>
            <family val="2"/>
          </rPr>
          <t>la Ley 22/2011, de 28 de julio, de residuos y suelos contaminados en su Artículo 9, Autosuficiencia y proximidad, establece que “La red deberá permitir la eliminación de los residuos o la valorización de los residuos mencionados en el apartado 1, en una de las instalaciones adecuadas más próximas, mediante la utilización de las tecnologías y los métodos más adecuados para asegurar un nivel elevado de protección del medio ambiente y de la salud pública”.</t>
        </r>
      </text>
    </comment>
  </commentList>
</comments>
</file>

<file path=xl/sharedStrings.xml><?xml version="1.0" encoding="utf-8"?>
<sst xmlns="http://schemas.openxmlformats.org/spreadsheetml/2006/main" count="798" uniqueCount="360">
  <si>
    <t>METAS</t>
  </si>
  <si>
    <t>EJES DE INTEGRACIÓN</t>
  </si>
  <si>
    <t>LÍNEAS DE ANÁLISIS</t>
  </si>
  <si>
    <t>CRITERIO</t>
  </si>
  <si>
    <t>Baja</t>
  </si>
  <si>
    <t>Moderada</t>
  </si>
  <si>
    <t>Sustancial</t>
  </si>
  <si>
    <t>Peso del área</t>
  </si>
  <si>
    <t>Puntuación inicial del criterio</t>
  </si>
  <si>
    <t>Porcentaje de cumplimiento</t>
  </si>
  <si>
    <t>Peso del criterio</t>
  </si>
  <si>
    <t>Peso del Criterio</t>
  </si>
  <si>
    <t>Puntuacion inicial del criterio</t>
  </si>
  <si>
    <t>Sí</t>
  </si>
  <si>
    <t>Cumplimiento</t>
  </si>
  <si>
    <t>Contribución del criterio</t>
  </si>
  <si>
    <t>Porcentaje Contribución</t>
  </si>
  <si>
    <t>Rango contribucion del criterio</t>
  </si>
  <si>
    <t>CRITERIO (LO QUE TENGO QUE EJECUTAR)</t>
  </si>
  <si>
    <t xml:space="preserve">
Impulso y participación de la infraestructura verde-azul en el diseño de la ciudad para incrementar la funcionalidad del espacio urbano y beneficiar a la ciudadanía. Sistemas basados en la naturaleza como elemento fundamental para la organización y distribución de la ciudad. </t>
  </si>
  <si>
    <t>EU.1 NATURALEZA COMO ALIADA</t>
  </si>
  <si>
    <t>Naturaleza como eje vertebrador de la ciudad. Simbiosis naturaleza-ciudad.</t>
  </si>
  <si>
    <t>EU.1.1</t>
  </si>
  <si>
    <t>EU.1.2</t>
  </si>
  <si>
    <t>EU.1.3</t>
  </si>
  <si>
    <t>Confort urbano. Diseño urbano basado en la Naturaleza. I-VA</t>
  </si>
  <si>
    <t>Adaptación de los espacios urbanos frente a los riesgos y vulnerabilidades mediante el incremento de la infraestructura verde-azul para la obtención de condiciones óptimas de confort ambiental urbano, generando cobeneficios en los servicios ecosistémicos.</t>
  </si>
  <si>
    <t>Equilibrio y funcionalidad del modelo urbano compacto y de proximidad .</t>
  </si>
  <si>
    <t>EU.2 EQUILIBRIO, EFICIENCIA Y FUNCIONALIDAD URBANA</t>
  </si>
  <si>
    <t>Modelo de ciudad compacta, equilibrada y de proximidad.</t>
  </si>
  <si>
    <t>EU.2.1</t>
  </si>
  <si>
    <t>Renovación y regeneración urbana</t>
  </si>
  <si>
    <t>EU.2.2</t>
  </si>
  <si>
    <t>Ciudad de los 15´</t>
  </si>
  <si>
    <t>Modelo urbano eficiente y sostenible: Acelerar la eficiencia, la rehabilitación y la implantación de energías renovables</t>
  </si>
  <si>
    <t>Modelo urbano eficiente y sostenible.</t>
  </si>
  <si>
    <t>EU.2.3</t>
  </si>
  <si>
    <t>EU.2.4</t>
  </si>
  <si>
    <t>Reducir la vulnerabilidad del modelo urbano consiguiendo espacios más resilientes y la rehabilitación de las edificaciones</t>
  </si>
  <si>
    <t>Adaptación del modelo de ciudad frente a los efectos del cambio climático</t>
  </si>
  <si>
    <t>Actuar sobre usos y zonas vulnerables</t>
  </si>
  <si>
    <t xml:space="preserve">Priorizar tanto en el parque edificado como en las rehabilitaciones, reformas y nuevas edificaciones el consumo neutro y eficiente. Planteando soluciones basadas en la arquitectura bioclimático.
</t>
  </si>
  <si>
    <t>EU.3 ARQUITECTURA ADAPTADA Y RESILIENTE</t>
  </si>
  <si>
    <t xml:space="preserve">Edificación eficiente  y de consumo neutro. </t>
  </si>
  <si>
    <t>EU.3.1</t>
  </si>
  <si>
    <t>EU.3.2</t>
  </si>
  <si>
    <t>Lograr que los procesos y los sistemas constructivos de las edificaciones vayan en pro de la descarbonización y del menor consumo de recursos y energía, bajo las condiciones de la arquitectura circular y autosuficiencia conectada.</t>
  </si>
  <si>
    <t>Sistemas constructivos como herramienta de resiliencia</t>
  </si>
  <si>
    <t>Alcanzar edificaciones adaptadas y resilientes, teniendo en cuenta el entorno y su adecuación al mismo, así como la rehabilitación del parque construido.</t>
  </si>
  <si>
    <t xml:space="preserve"> Adaptación y resiliencia del patrimonio edificado. </t>
  </si>
  <si>
    <t>Protección y resiliencia de la edificacion y la población</t>
  </si>
  <si>
    <t>Garantizar desde la planificación urbanística hábitos de vida saludable y espacios resilientes.</t>
  </si>
  <si>
    <t>EU.4 SALUD Y BIENESTAR</t>
  </si>
  <si>
    <t>Salud integral.</t>
  </si>
  <si>
    <t>EU.4.1</t>
  </si>
  <si>
    <t>EU.4.2</t>
  </si>
  <si>
    <t>Reforzar la resiliencia del conjunto de la  ciudadanía ante los factores de riesgo derivados del cambio climático.</t>
  </si>
  <si>
    <t>El confort ambiental.</t>
  </si>
  <si>
    <t>EU.4.3</t>
  </si>
  <si>
    <t>Propiciar entornos confortables</t>
  </si>
  <si>
    <t>Espacios de interacción social: La importancia de los vínculos afectivos</t>
  </si>
  <si>
    <t>ECOSISTEMA URBANO (EU)</t>
  </si>
  <si>
    <t xml:space="preserve">Se incrementa la superficie verde por habitante
</t>
  </si>
  <si>
    <r>
      <rPr>
        <u/>
        <sz val="11"/>
        <color theme="1" tint="0.34998626667073579"/>
        <rFont val="Calibri"/>
        <family val="2"/>
        <scheme val="minor"/>
      </rPr>
      <t>S</t>
    </r>
    <r>
      <rPr>
        <sz val="11"/>
        <color theme="1" tint="0.34998626667073579"/>
        <rFont val="Calibri"/>
        <family val="2"/>
        <scheme val="minor"/>
      </rPr>
      <t>e aumenta la percepción espacial del verde urbano</t>
    </r>
  </si>
  <si>
    <t>Soluciones vegetales en envolventes de edificios</t>
  </si>
  <si>
    <t>Equilibrios usos residenciales y terciarios</t>
  </si>
  <si>
    <t>Accesibilidad universal</t>
  </si>
  <si>
    <t xml:space="preserve">Se regeneran las urbanizaciones </t>
  </si>
  <si>
    <t xml:space="preserve">Proximidad de los espacios verdes. </t>
  </si>
  <si>
    <t>Proximidad de los distintos tipos de espacio libre</t>
  </si>
  <si>
    <t>Se incrementan la superficies permeables</t>
  </si>
  <si>
    <t>Incremento de la vegetación en zonas vulnerables</t>
  </si>
  <si>
    <t>Predominio de tipología colectiva</t>
  </si>
  <si>
    <t>Se localizan comercio y servicios básicos cotidiano cercano</t>
  </si>
  <si>
    <t>Se llevan a cabo acciones de adaptacion. Reducción de superficies en zona de riesgo.</t>
  </si>
  <si>
    <t>Aumentar la vegetación para minimizar las islas de calor</t>
  </si>
  <si>
    <t>Se aplican soluciones basadas en la naturaleza y /o SUDS como espacios de retención</t>
  </si>
  <si>
    <t>Proximidad al transporte público</t>
  </si>
  <si>
    <t>Incremento de elementos de sombra naturales y reducción de isla de calor</t>
  </si>
  <si>
    <t>Potenciación de Medidas pasivas (disposición usos, forma y orientación, altura y tipología, envolvente, recursos locales)</t>
  </si>
  <si>
    <t>MTU-IND-38 Infraestructuras en riesgo</t>
  </si>
  <si>
    <t>Reducción de la obsolescencia del tejido urbano</t>
  </si>
  <si>
    <t xml:space="preserve">Atender a la diversidad de la comunidad </t>
  </si>
  <si>
    <t xml:space="preserve"> Renaturalización  (SbN)</t>
  </si>
  <si>
    <t>Adaptar mediante acciones en el espacio urbano sostenibles y resilientes</t>
  </si>
  <si>
    <t>Funcionalidad de la Infraestructura Ecológica.</t>
  </si>
  <si>
    <t>Se potencia la conectividad de la infraestructura verde y azul en la ciudad</t>
  </si>
  <si>
    <t>Confort ambiental</t>
  </si>
  <si>
    <t>Incrementar el grado de polivalencia de los espacios públicos</t>
  </si>
  <si>
    <t>Habitabilidad global urbana</t>
  </si>
  <si>
    <t>Se incrementa el grado interacción mediante la Re-cualificar tejidos obsoletos monofuncionales infrautilizados y la Mixticidad de usos y funciones urbanas.</t>
  </si>
  <si>
    <t>Se incrementa el espacio de estancia por habitante</t>
  </si>
  <si>
    <t>Aumento del confort térmico</t>
  </si>
  <si>
    <t>EU-IND.6;  Indicador Superficie verde por habitante.</t>
  </si>
  <si>
    <t>15 o más de 15m2/habitante</t>
  </si>
  <si>
    <t>&lt; 7</t>
  </si>
  <si>
    <t>7-7,5</t>
  </si>
  <si>
    <t>&gt; 7,5</t>
  </si>
  <si>
    <t xml:space="preserve">Se crea infraestructura IV-A </t>
  </si>
  <si>
    <t>Se incrementa la infraestructura y se potencia como es un elemento estructurante del núcleo</t>
  </si>
  <si>
    <t>Se incrementa la infraestructura, se potencia como es un elemento estructurante del núcleo y ademas se conecta con la infraestructura verde fuera del núcleo</t>
  </si>
  <si>
    <t>EU-IND.5 Indicador de  Funcionalidad de los parques urbanos.</t>
  </si>
  <si>
    <t xml:space="preserve">EU-IND.22: Indicador de Coberturas verdes urbanas. </t>
  </si>
  <si>
    <t>Se incrementan las superficies de cubiertas verdes urbanas del 5-10%</t>
  </si>
  <si>
    <t>Se incrementan las superficies de cubiertas verdes urbanas del 11-30%</t>
  </si>
  <si>
    <t>Se incrementan las superficies de cubiertas verdes urbanas, superior a 30%</t>
  </si>
  <si>
    <t>EU-IND.21: Índice de permeabilidad del suelo</t>
  </si>
  <si>
    <t>Se incrementa la superficie permeable de suelo hasta 0,3 (IPS)</t>
  </si>
  <si>
    <t>El incremento de superficie permeable es superior un 0,35 (IPS).</t>
  </si>
  <si>
    <t xml:space="preserve">EU-IND.02 : Percepción espacial del verde urbano. </t>
  </si>
  <si>
    <t>Se aumenta hasta un 10% del volumen verde más del 50% de los tramos de calle</t>
  </si>
  <si>
    <t>Se aumenta un 10% del volumen verde del 50% hasta el 75% de los tramos de calle</t>
  </si>
  <si>
    <t>Se aumenta un 10% ddel volumen verde de más del 75% de los tramos de calle</t>
  </si>
  <si>
    <t>EU-IND.24. Confort térmico</t>
  </si>
  <si>
    <t>&gt; 80% de horas de confort para a un mínimo del 50% de la superficie total de calles</t>
  </si>
  <si>
    <t>&gt; 50% a 65% de horas de confort para a un mínimo del 50% de la superficie total de calles</t>
  </si>
  <si>
    <t>&gt; 65% a 80% de horas de confort para a un mínimo del 50% de la superficie total de calles</t>
  </si>
  <si>
    <t>Se contempla el incremento de diversidad de arbolado por malla en suelos urbanos consolidados más de 5 Bit</t>
  </si>
  <si>
    <t>Se contempla el incremento de diversidad de arbolado por malla en suelos urbanos consolidados de 1,5 a 3 Bit</t>
  </si>
  <si>
    <t>Se contempla el incremento de diversidad de arbolado por malla en suelos urbanos consolidados entre 3 y 5 Bit</t>
  </si>
  <si>
    <t>EU-IND.4: Diversidad de arbolado urbano    *El valor deseable de diversidad de arbolado dependerán de los criterios paisajísticos adoptados, sin embargo asegurar una diversidad vegetal mínima en la ciudad es un factor clave para potenciar la biodiversidad urbana</t>
  </si>
  <si>
    <t>EU-IND.23: Cobertura arbórea de sombra</t>
  </si>
  <si>
    <t>Se incrementa el número de árboles por metro lineal de calle entre un 10-20%</t>
  </si>
  <si>
    <t>Se incrementa el número de árboles por metro lineal de calle entre un 20-30%</t>
  </si>
  <si>
    <t>Se incrementa el número de árboles por metro lineal de calle entre más de un 30%</t>
  </si>
  <si>
    <t>≥0,2 árboles/m entre el 50 y el 65% de los tramos de calle ( metros lineales)</t>
  </si>
  <si>
    <t>≥0,2 árboles/m entre el 65 y el 75% de los tramos de calle ( metros lineales)</t>
  </si>
  <si>
    <t>≥0,2 árboles/m en más del 75% de los tramos de calle ( metros lineales)</t>
  </si>
  <si>
    <t>≥0,2 árboles/m entre el 50 y el 65% en los espacios libres públicos (m2)</t>
  </si>
  <si>
    <t>≥0,2 árboles/m entre el 65 y el 75% en los espacios libres públicos (m2)</t>
  </si>
  <si>
    <t>≥0,2 árboles/m en más del 75% en los espacios libres públicos (m2)</t>
  </si>
  <si>
    <t>1 pto</t>
  </si>
  <si>
    <t>2 pto</t>
  </si>
  <si>
    <t>3 pto</t>
  </si>
  <si>
    <t>EU-IND.03: Nº de árboles por tramo de calle y espacios libres públicos
* Sobre el total de tramos de calle con un ancho entre fachadas superior a 8 metros.</t>
  </si>
  <si>
    <t>EU.IND.29 Contaminación Atmosférica</t>
  </si>
  <si>
    <t>EU-IND.28 Contaminación acústica</t>
  </si>
  <si>
    <t>Cumple con el umbral de sostenibilidad de uno de los indicadores</t>
  </si>
  <si>
    <t>Cumple con el umbral de sostenibilidad de dos de los indicadores</t>
  </si>
  <si>
    <t>Cumple con el umbral de sostenibilidad de los 3 indicadores</t>
  </si>
  <si>
    <t xml:space="preserve">EU-IND.02 Percepción espacial del verde urbano. </t>
  </si>
  <si>
    <t>De 10 hasta 14m2/habitante en las zonas vulnerables</t>
  </si>
  <si>
    <t>Hasta 10m2/habitante en las zonas vulnerables</t>
  </si>
  <si>
    <t>15 o más de 15m2/habitante en las zonas vulnerables</t>
  </si>
  <si>
    <t>Se incrementa la superficie permeable de suelo hasta 0,3 (IPS) en las zonas vulnerables</t>
  </si>
  <si>
    <t>Se incrementa la superficie permeable de 0,3 hasta un 0,35 (IPS) en las zonas vulnerables</t>
  </si>
  <si>
    <t>El incremento de superficie permeable es superior un 0,35 (IPS) en las zonas vulnerables</t>
  </si>
  <si>
    <t>EU-IND.06. Superficie verde por habitante    ***aplicar este indicador tan solo sobre la superficie de las zonas vulnerables</t>
  </si>
  <si>
    <t xml:space="preserve">Creación de espacios adaptados de retención y/o SUDS en las zonas vulnerables por inundación </t>
  </si>
  <si>
    <t>EU-IND.22: Indicador de Coberturas verdes urbanas.  ***aplicar este indicador tan solo sobre la superficie del parque edificado de las zonas vulnerables</t>
  </si>
  <si>
    <t>Se incrementan las superficies de cubiertas verdes urbanas del 5-10% del parque edificado</t>
  </si>
  <si>
    <t>Se incrementan las superficies de cubiertas verdes urbanas del 11-30% del parque edificado</t>
  </si>
  <si>
    <t>Se incrementan las superficies de cubiertas verdes urbanas, superior a 30% del parque edificado</t>
  </si>
  <si>
    <t>EU-IND.37 Densidad de viviendas</t>
  </si>
  <si>
    <t>EU.IND.09: Equilibrio entre actividad y residencia</t>
  </si>
  <si>
    <t xml:space="preserve">&gt;20% de sup. Construida destinada a usos no residenciales en más del 50 hasta 65% de la sup. de suelo urbano (Tejido central)
&gt;15% de sup. Construida destinada a usos no residenciales en más del 50 hasta 65% de la sup. De suelo urbano (Tejido medio) 
&gt;10% de sup. Construida destinada a usos no residenciales en más del 50 hasta 65% de la sup. De suelo urbano (Tejido residencial)
</t>
  </si>
  <si>
    <t>&gt;20% de sup. Construida destinada a usos no residenciales en más del 80% de la sup. De suelo urbano (Tejido central)
&gt;15% de sup. Construida destinada a usos no residenciales en más del 80% de la sup. De suelo urbano (Tejido medio) 
&gt;10% de sup. Construida destinada a usos no residenciales en más del 80% de la sup. De suelo urbano (Tejido residencial)</t>
  </si>
  <si>
    <t xml:space="preserve">&gt;20% de sup. Construida destinada a usos no residenciales en más del 65 hasta 80% de la sup. de suelo urbano (Tejido central)
&gt;15% de sup. Construida destinada a usos no residenciales en más del 65 hasta 80% de la sup. De suelo urbano (Tejido medio) 
&gt;10% de sup. Construida destinada a usos no residenciales en más del 65 hasta 80% de la sup. De suelo urbano (Tejido residencial)
</t>
  </si>
  <si>
    <t>EU-IND.10: Grado de interacción de la calle</t>
  </si>
  <si>
    <t>35 -50 % de los tramos de calle con plantas bajas comerciales y &gt;10 actividades por cada 100metros lineales de calle</t>
  </si>
  <si>
    <t>25 - 35% de los tramos de calle con plantas bajas comerciales y &gt;10 actividades por cada 100metros lineales de calle</t>
  </si>
  <si>
    <t>&gt;50% de los tramos de calle con plantas bajas comerciales y &gt;10 actividades por cada 100metros lineales de calle</t>
  </si>
  <si>
    <t>EU-IND.8: Tipología de vivienda</t>
  </si>
  <si>
    <t>Predominio de la tipología colectiva frente a otras tipologías</t>
  </si>
  <si>
    <t xml:space="preserve">Variabilidad tipológica que garantice la mixtura de usos </t>
  </si>
  <si>
    <t>Variabilidad tipológica que garantice la mixtura de usos con alta presencia de tipología colectiva</t>
  </si>
  <si>
    <t xml:space="preserve">De 10 a 12m2/habitante </t>
  </si>
  <si>
    <t>De 13 a 14m2/habitante</t>
  </si>
  <si>
    <t>Entre 75 al 85% de la población tiene acceso a los servicios básicos y actividades comerciales a pie.</t>
  </si>
  <si>
    <t>Entre 86 al 90% de la población tiene acceso a los servicios básicos y actividades comerciales a pie.</t>
  </si>
  <si>
    <t>Entre 91 al 100% de la población tiene acceso a los servicios básicos y actividades comerciales a pie.</t>
  </si>
  <si>
    <t>EU-IND.12: Proximidad a los distintos tipos de espacio libre</t>
  </si>
  <si>
    <t>Acceso simultáneo a 3 tipologías para el 100% del ámbito de estudio</t>
  </si>
  <si>
    <t>Acceso simultáneo a las 4 tipologías para el 100% del ámbito de estudio</t>
  </si>
  <si>
    <t>Acceso simultáneo a 2 tipologías para el 100% del ámbito de estudio</t>
  </si>
  <si>
    <t xml:space="preserve">MA-IND.02 Proximidad a la red de transporte público </t>
  </si>
  <si>
    <t>EU.IND.7: Proximidad de los espacios verdes</t>
  </si>
  <si>
    <t>100% población con cobertura a un mínimo de 3 categorías de espacio verde</t>
  </si>
  <si>
    <t>100% población con cobertura a las 4 categorías de espacio verde</t>
  </si>
  <si>
    <t>100% población con cobertura a un mínimo de 2 categorías de espacio verde</t>
  </si>
  <si>
    <t>EU-IND.14 Espacio de estancia por habitante</t>
  </si>
  <si>
    <t>De 10 a 15 m2/hab</t>
  </si>
  <si>
    <t>De 15 a 20 m2/hab</t>
  </si>
  <si>
    <t>Más de 20 m2/hab</t>
  </si>
  <si>
    <t>Potenciación de Medidas activas ( Captación, Autosuficiencia,  reutilizacion de recursos.)</t>
  </si>
  <si>
    <t>Aprovechamiento de agua de lluvia, de recursos hídricos</t>
  </si>
  <si>
    <t xml:space="preserve">Minimizar depedencia de red </t>
  </si>
  <si>
    <t>EU-IND.16: Grado de obsolescencia del tejido urbano. Umbral de sostenibilidad 100% en buen estado</t>
  </si>
  <si>
    <t>EU-IND.16: Grado de obsolescencia del tejido urbano</t>
  </si>
  <si>
    <t>EU-IND.15 Índice de habitabilidad global: referida a la habitabilidad del espacio público y proximidad a los servicios básicos</t>
  </si>
  <si>
    <t>&gt;75 puntos en una cobertura del 70 al 75% del ámbito de estudio</t>
  </si>
  <si>
    <t>&gt;75 puntos en una cobertura del 60 al 70% del ámbito de estudio</t>
  </si>
  <si>
    <t>&gt;75 puntos en una cobertura del 50 al 60% del ámbito de estudio</t>
  </si>
  <si>
    <t>Se regeneran del 10 al 30%</t>
  </si>
  <si>
    <t>Se regeneranen  entre el 30-70% de los ambitos o zonas  obsoletos</t>
  </si>
  <si>
    <t>Se regenera mas del 70%</t>
  </si>
  <si>
    <t>EU-IND.17: Calidad de la construcción_ Antigüedad/ Estado deficiente</t>
  </si>
  <si>
    <t xml:space="preserve"> </t>
  </si>
  <si>
    <t>h/d de 0,25 a 2,2 del 50 al 65% de los tramos de calle del ámbito de actuación.</t>
  </si>
  <si>
    <t>h/d de 0,25 a 2,2 del 65 al 80% de los tramos de calle del ámbito de actuación.</t>
  </si>
  <si>
    <t>h/d de 0,25 a 2,2 en más del 80% de los tramos de calle del ámbito de actuación.</t>
  </si>
  <si>
    <t>EU-IND.19 Proporcion de la calle.</t>
  </si>
  <si>
    <t>Se llevan a cabo acciones para Evitar los daños en el patrimonio edificado</t>
  </si>
  <si>
    <t>Se realiza un plan de acción para Retirar la edificación que no permita ser adaptada</t>
  </si>
  <si>
    <t>Permeabilización del suelo Naturaleza I-VA en zonas vulnerables</t>
  </si>
  <si>
    <t xml:space="preserve">Confot del espacio público   
</t>
  </si>
  <si>
    <t>Se Incrementan de zonas de esparcimeinto, relajación, reunión al aire libre e interacción social.</t>
  </si>
  <si>
    <t>EU-IND.18 Optimización de la demanda energética de la edificación pública y privada</t>
  </si>
  <si>
    <t>Se realizan acciones para alcanzar edificaciones eficientes energéticamente</t>
  </si>
  <si>
    <t>EU-IND.25 Amenaza al patrimonio edificado por efecto fel cambio climático</t>
  </si>
  <si>
    <t>Reducción de la vulnerabilidad del 10 al 30 % de las zonas inundables</t>
  </si>
  <si>
    <t>Reducción de la vulnerabilidad del 30 al 60 % de las zonas inundables</t>
  </si>
  <si>
    <t>Reducción de la vulnerabilidad del 60 al 100 % de las zonas inundables</t>
  </si>
  <si>
    <t>Adecuación,  para evitar el daño en edificaciones vulnerables,  desde 10 al 30 % de la superficie afectada</t>
  </si>
  <si>
    <t>Adecuación,  para evitar el daño en edificaciones vulnerables,  desde 30 al 60 % de la superficie afectada</t>
  </si>
  <si>
    <t>Adecuación,  para evitar el daño en edificaciones vulnerables,  desde 60 al 100 % de la superficie afectada</t>
  </si>
  <si>
    <t>Se llevan a cabo acciones para Resistir los daños en el patrimonio edificado</t>
  </si>
  <si>
    <t>Se llevan a cabo acciones para Tolerar los daños en el patrimonio edificado</t>
  </si>
  <si>
    <t>Adecuación,  para evitar el daño en edificaciones vulnerables,  desde 30 al 60 % de la superficie afectada donde no pueda evitarse  el daño</t>
  </si>
  <si>
    <t>Adecuación,  para resistir el daño en edificaciones vulnerables,  desde 10 al 30 % de la superficie afectada donde no pueda evitarse el daño</t>
  </si>
  <si>
    <t>Adecuación,  para evitar el daño en edificaciones vulnerables,  desde 60 al 100 % de la superficie afectada donde no pueda evitarse el daño</t>
  </si>
  <si>
    <t>Adecuación,  para resistir el daño en edificaciones vulnerables,  desde 10 al 30 % de la superficie afectada donde no pueda evitarse ni resistir al daño</t>
  </si>
  <si>
    <t>Adecuación,  para evitar el daño en edificaciones vulnerables,  desde 30 al 60 % de la superficie afectada donde no pueda evitarse, ni resistir al daño</t>
  </si>
  <si>
    <t>Adecuación,  para evitar el daño en edificaciones vulnerables,  desde 60 al 100 % de la superficie afectada donde no pueda evitarse, ni resistir el daño</t>
  </si>
  <si>
    <t>Adecuación,  para evitar el daño en edificaciones vulnerables,  desde 60 al 100 % de la superficie afectada donde no pueda evitarse, ni resistir, ni tolerar el daño</t>
  </si>
  <si>
    <t>Adecuación,  para evitar el daño en edificaciones vulnerables,  desde 30 al 60 % de la superficie afectada donde no pueda evitarse, ni resistir, ni tolerar al daño</t>
  </si>
  <si>
    <t>Adecuación,  para resistir el daño en edificaciones vulnerables,  desde 10 al 30 % de la superficie afectada donde no pueda evitarse ni resistir, ni tolerar al daño</t>
  </si>
  <si>
    <t>Reducir a un 15-10% de superficies en zona de riesgo</t>
  </si>
  <si>
    <t>Reducir a un 10 al 5% de superficies en zona de riesgo</t>
  </si>
  <si>
    <t>Reducir a un  5 al 0% de superficies en zona de riesgo</t>
  </si>
  <si>
    <t>EU-IND.36. Confort visual</t>
  </si>
  <si>
    <t>Entre un 90  y 100% del territorio por debajo de 65 dB durante el día y 55 dB durante la noche</t>
  </si>
  <si>
    <t>Entre un 80  y 90 del territorio por debajo de 65 dB durante el día y 55 dB durante la noche</t>
  </si>
  <si>
    <t>Entre un 70 y 80 del territorio por debajo de 65 dB durante el día y 55 dB durante la noche</t>
  </si>
  <si>
    <t xml:space="preserve"> EU-IND.28. Contaminación acustica. </t>
  </si>
  <si>
    <t xml:space="preserve">EU-IND.32. Disponibilidad de espacios de interacción. </t>
  </si>
  <si>
    <t>EU-IND.33. Tipología de los espacios de interacción.</t>
  </si>
  <si>
    <t>Detectar y potenciar la tipología de los espacios de interacción</t>
  </si>
  <si>
    <t xml:space="preserve">Detectar y potenciar la disponibilidad de los espacios de interaccion </t>
  </si>
  <si>
    <t>Detectar y potenciar la disponibilidad y la tipología de los espacios de interacción</t>
  </si>
  <si>
    <t>Minimizar los impactos y Calibrar el confort de entre 70-80% de las zonas afectadas</t>
  </si>
  <si>
    <t>Minimizar los impactos y Calibrar el confort de entre 80-90% de las zonas afectadas</t>
  </si>
  <si>
    <t>Minimizar los impactos y Calibrar el confort de entre 90-100% de las zonas afectadas</t>
  </si>
  <si>
    <t>Minimizar los impactos y Calibrar el confort olfativo de entre 70-80% de las zonas afectadas</t>
  </si>
  <si>
    <t>Minimizar los impactos y Calibrar el confort olfativo de entre 80-90% de las zonas afectadas</t>
  </si>
  <si>
    <t>Minimizar los impactos y Calibrar el confort olfativo de entre 90-100% de las zonas afectadas</t>
  </si>
  <si>
    <t>Se contempla la implantacion de medidas para la autosuficiencia, el diseño sostenible y la reducción de resíduos del parque edificado público</t>
  </si>
  <si>
    <t>Se contempla la implantacion de medidas para la autosuficiencia, el diseño sostenible y la reducción de resíduos del parque edificado público y del 30 al 50% del parque edificado privado</t>
  </si>
  <si>
    <t>Se contempla la implantacion de medidas para la autosuficiencia, el diseño sostenible y la reducción de resíduos del parque edificado público y del 50 al 100% del parque edificado privado</t>
  </si>
  <si>
    <t>Se incrementan cubiertas verdes, fachadas verdes, huertos urbanos y/o jardines de lluvia</t>
  </si>
  <si>
    <t>Fortalecimiento de zonas con I-VA. Se incrementa la diversidad de arbolado</t>
  </si>
  <si>
    <t>100-120 viv/ha (&gt;250hab/ha, en turístico 150 plazas/ha)</t>
  </si>
  <si>
    <t>120-140 viv/ha (&gt;250hab/ha, en turístico 175 plazas/ha)</t>
  </si>
  <si>
    <t>MOT.IND.13- Compacidad absoluta</t>
  </si>
  <si>
    <t>Incrementar la compacidad de los suelos urbanos</t>
  </si>
  <si>
    <t>Superior a 5 metros</t>
  </si>
  <si>
    <t>De 3,5 a 5 metros</t>
  </si>
  <si>
    <t>De 2,5 a 3,5 metros</t>
  </si>
  <si>
    <t>Se incrementa entre un 10 a 30% la diversidad de usos</t>
  </si>
  <si>
    <t>Incremento de diversidad de usos en espacios públicos</t>
  </si>
  <si>
    <t>EU-IND.11 Proximidad a los servicios básicos y las actividades comerciales</t>
  </si>
  <si>
    <t>Entre 80 y 90% de la población menos de 300m  a paradas de transporte público</t>
  </si>
  <si>
    <t xml:space="preserve">80% de la población a menos de 300m de paradas de transporte público </t>
  </si>
  <si>
    <t>Entre el 90 y el 100% de la población a menos de 300m de  paradas de transporte público</t>
  </si>
  <si>
    <t>Bajo</t>
  </si>
  <si>
    <t>Moderado</t>
  </si>
  <si>
    <t>MA-IND.15 Accesibilidad universal de los viario peatonales</t>
  </si>
  <si>
    <t>65% accesibilidad excelente, 35 % buena, 0% sin accesibilidad  de los tramos de calle</t>
  </si>
  <si>
    <t>Más 65%  accesibilidad excelente, 0% sin accesibilidad</t>
  </si>
  <si>
    <t>40% accesibilidad excelente, 50 % buena, 10% sin accesibilidad  de los tramos de calle</t>
  </si>
  <si>
    <t>Acciones sólo en la edificación</t>
  </si>
  <si>
    <t>Acciones sólo en la urbanización</t>
  </si>
  <si>
    <t>Acciones tanto en la edificacion como en la urbanización</t>
  </si>
  <si>
    <t>Aprovechamientos de recursos solares o energéticos</t>
  </si>
  <si>
    <t>Eficiencia y sostenibilidad de la urbanización. Planificación consciente</t>
  </si>
  <si>
    <t xml:space="preserve">Reducción de la obsolescencia en menos de un 30% de la superficie </t>
  </si>
  <si>
    <t xml:space="preserve">Reducción de la obsolescencia en un 30-50 % de la superficie </t>
  </si>
  <si>
    <t>Reduccción de la obsolscencia en más del 50%</t>
  </si>
  <si>
    <t xml:space="preserve">Se establecen medidas para que entre un 70%-80%  de las edificaciones que cuentan con criterios de eficiencia y/o bioclimáticos </t>
  </si>
  <si>
    <t xml:space="preserve">Se establecen medidas para que entre un 81%-90%  de las edificaciones que cuentan con criterios de eficiencia y/o bioclimáticos </t>
  </si>
  <si>
    <t>Se establecen medidas para que más de el 90%  de las edificaciones que cuenten con criterios de eficiencia y/o bioclimáticos</t>
  </si>
  <si>
    <t xml:space="preserve">Se establecen acciones para viabilizar los edificios de consumo casi nulo en hasta el 30% de la superficie con edificación existente </t>
  </si>
  <si>
    <t xml:space="preserve">Se establecen acciones para viabilizar los edificios de consumo casi nulo en hasta el 50% de la superficie con edificación existente </t>
  </si>
  <si>
    <t xml:space="preserve">Se establecen acciones para viabilizar los edificios de consumo casi nulo en más del 50% de la superficie con edificación existente </t>
  </si>
  <si>
    <t>Se llevan a cabo accciones para la mejora del Confort ambiental de la edificación</t>
  </si>
  <si>
    <t xml:space="preserve">Se establecen medidas para promover la mejora del confort ambiental en más del 60 % del parque edificado </t>
  </si>
  <si>
    <t xml:space="preserve">Se establecen medidas para promover la mejora del confort ambiental en el  30% al 60% del parque edificado </t>
  </si>
  <si>
    <t>Se establecen medidas para promover la mejora del confort ambiental en hastas el 30 % del parque edificado</t>
  </si>
  <si>
    <t>Se establecen determinaciones para fomentar la utilizacion de materiales reciclados en los procesos constructivos</t>
  </si>
  <si>
    <t>Se establecen determinaciones para fomentar el reciclaje de los materiales utilizados</t>
  </si>
  <si>
    <t>Se establecen determinaciones para fomentar la economía circular de los elementos constructivos utilizados</t>
  </si>
  <si>
    <t>Se fomenta  la vida util de los materiales de la construcción y la economía circular</t>
  </si>
  <si>
    <t xml:space="preserve">Se establecen medidas para viabilizar la arquitectura circular. </t>
  </si>
  <si>
    <t>INCREMENTO DE LAS SUPERFICIES SALUDABLES</t>
  </si>
  <si>
    <t>Diseño de superficies y edificaciones saludables</t>
  </si>
  <si>
    <t xml:space="preserve">Se adecúan los espacios de interacción existentes a la diversidad social </t>
  </si>
  <si>
    <t>Se adecúan  los espacios de interacción existentes a la diversidad social y se facilitan la conexión entre ellos</t>
  </si>
  <si>
    <t xml:space="preserve">Se adecuan los espacios  de interacción existentes, se facilita la conexión entre ellos y se generan nuevos espacios adaptados a la diversidad social y /o como refugios climáticos </t>
  </si>
  <si>
    <t>Se fomentan acciones para adaptar los espacios a la diversidad social y a los efectos del cambio climático.</t>
  </si>
  <si>
    <t>Se ubican y adecuan edificaciones para atender la demanda de la comunidad  y a los efectos del cambio climático.</t>
  </si>
  <si>
    <t xml:space="preserve">Se adecuan de las edificaciones de uso e interacción social actuales para atender  la demanda de la comunidad </t>
  </si>
  <si>
    <t>Se adecúan las edificaciones de uso e interacción social actuales para atender a la demanda de la comunidad y ubicación de nuevas.</t>
  </si>
  <si>
    <t>Se adecúan las edificaciones de uso e interacción social actuales para atender a la demanda de la comunidad y ubicación de nuevas, asi como refugios climáticos</t>
  </si>
  <si>
    <t>Tramo de calle</t>
  </si>
  <si>
    <t>Espacios públicos</t>
  </si>
  <si>
    <t>*Realizar sumatoria de puntos de los tres indicadores</t>
  </si>
  <si>
    <t xml:space="preserve">PUNTUACIÓN:   </t>
  </si>
  <si>
    <t xml:space="preserve">*sumatoria de puntos por cada medida </t>
  </si>
  <si>
    <t xml:space="preserve">Se mejora la relación entre la calle y la edificación </t>
  </si>
  <si>
    <t xml:space="preserve">PUNTUACIÓN:    </t>
  </si>
  <si>
    <t>Se incrementan los espacios urbanos para la realizacion de actividad física</t>
  </si>
  <si>
    <t>Incremento de las superficies saludables</t>
  </si>
  <si>
    <t>Se incrementa la sueprficie de huertos urbanos ecológicos</t>
  </si>
  <si>
    <t>Se establecen medidas para minimizar los edificios enfermos</t>
  </si>
  <si>
    <t xml:space="preserve">Hacer diagnóstico de edificios enfermos </t>
  </si>
  <si>
    <t xml:space="preserve">Se establecen ámbitos de actuación para la rehabilitación de las zonas con edificios enfermos </t>
  </si>
  <si>
    <t>Se cruzan el diagnóstico de los edificios enfermos con la vulnerabilidad social</t>
  </si>
  <si>
    <t>Edificaciones eficientes y de consumo casi nulo.</t>
  </si>
  <si>
    <t>Peso Eje</t>
  </si>
  <si>
    <t xml:space="preserve">Se establecen acciones para el acondicionamiento del 50 al 60 % del parque edificado del  ámbito de actuación </t>
  </si>
  <si>
    <t xml:space="preserve">Se establecen acciones para el acondicionamiento del 61 al 70 % del parque edificado del  ámbito de actuación </t>
  </si>
  <si>
    <t xml:space="preserve">Se establecen acciones para el acondicionamiento en más del 70 % del parque edificado del  ámbito de actuación </t>
  </si>
  <si>
    <t>Se rehabilitan edificaciones con el fin de mejorar la calidad.</t>
  </si>
  <si>
    <t>3 a 4 puntos = Baja
5 a 7 puntos  = Moderada
8 a 9 puntos = Sustancial</t>
  </si>
  <si>
    <t>1 pto = Baja
2 ptos = Moderada
3 ptos = Sustancial</t>
  </si>
  <si>
    <t>Se propicia el  confort térmico (Inclusión de vegetación con porte que genere sombra)</t>
  </si>
  <si>
    <t>Se propicia confort visual (Integración paisajística, aumento de las zonas de sombra y evitar el efecto albedo)</t>
  </si>
  <si>
    <t>Se propicia confort emocional (aumentar seguridad, integracion con el entorno)</t>
  </si>
  <si>
    <t>Se propicia confort auditivo ( Disminuir la contaminción acustica y aumentar el confort auditivo)</t>
  </si>
  <si>
    <t>Se incrementa la superficie permeable de 0,3 hasta un 0,35 (IPS)</t>
  </si>
  <si>
    <t>Se incrementa la superficie de suelo en estado natural</t>
  </si>
  <si>
    <t>Se incrementa la superficiede suelo en estado natural y la superficie de vegetación y arbolado</t>
  </si>
  <si>
    <t>Se incrementa la superficie de suelo en estado natural, la superficie de vegetación y arbolado con porte que aporte sombra y se implementan acabados con materiales sostenibles.</t>
  </si>
  <si>
    <t>140-160viv./ha.(&gt;250hab/ha-máx 400hab/ha o 500 en renovación urbana o , en suelos turístico, 200 plazas por ha)</t>
  </si>
  <si>
    <t xml:space="preserve">EU-IND.20 Superficie urbana en zona de riesgo.    </t>
  </si>
  <si>
    <t>*Comprende los riesgos asociados a fuertes vientos, inundaciones, deslizamientos-desprendimientos y/o incendios forestales.</t>
  </si>
  <si>
    <t>Indicaciones</t>
  </si>
  <si>
    <t>Re- densificar, optimizar tejidos infrautilizados y de baja densidad</t>
  </si>
  <si>
    <t>Se propicia el confort olfativo (Control de resíduos, inclusión de I-VA)</t>
  </si>
  <si>
    <t>EU-IND.21: Índice de permeabilidad del suelo 
***aplicar este indicador tan solo sobre la superficie de las zonas vulnerables</t>
  </si>
  <si>
    <t>Se incrementa entre un 30 a 60% la diversidad de usos</t>
  </si>
  <si>
    <t>Se incrementa entre un 60 a 100% la diversidad de usos</t>
  </si>
  <si>
    <t>PUNTUACIÓN:</t>
  </si>
  <si>
    <t>NATURALEZA COMO ALIADA</t>
  </si>
  <si>
    <t>EQUILIBRIO, EFICIENCIA Y FUNCIONALIDAD URBANA</t>
  </si>
  <si>
    <t>ARQUITECTURA ADAPTADA Y RESILIENTE</t>
  </si>
  <si>
    <t>SALUD Y BIENESTAR</t>
  </si>
  <si>
    <t>Se potencia la construcción mediante la implementación de Arquitectura bioclimática , Passivhaus y optimizacion de la demanda de recursos</t>
  </si>
  <si>
    <t>ver EU.1.1</t>
  </si>
  <si>
    <t>ver EU.1.2</t>
  </si>
  <si>
    <t>ver 1.3</t>
  </si>
  <si>
    <t>ver EU.2.1</t>
  </si>
  <si>
    <t>ver EU.2.2</t>
  </si>
  <si>
    <t>ver EU.2.3</t>
  </si>
  <si>
    <t>ver EU.2.4</t>
  </si>
  <si>
    <t>ver EU.3.1</t>
  </si>
  <si>
    <t>ver EU.3.2</t>
  </si>
  <si>
    <t>ver EU.4.1</t>
  </si>
  <si>
    <t>ver EU.4.2</t>
  </si>
  <si>
    <t>ver EU.4.3</t>
  </si>
</sst>
</file>

<file path=xl/styles.xml><?xml version="1.0" encoding="utf-8"?>
<styleSheet xmlns="http://schemas.openxmlformats.org/spreadsheetml/2006/main">
  <numFmts count="7">
    <numFmt numFmtId="44" formatCode="_-* #,##0.00\ &quot;€&quot;_-;\-* #,##0.00\ &quot;€&quot;_-;_-* &quot;-&quot;??\ &quot;€&quot;_-;_-@_-"/>
    <numFmt numFmtId="43" formatCode="_-* #,##0.00\ _€_-;\-* #,##0.00\ _€_-;_-* &quot;-&quot;??\ _€_-;_-@_-"/>
    <numFmt numFmtId="164" formatCode="#.##0\ [$€-C0A]"/>
    <numFmt numFmtId="165" formatCode="0.00\ &quot;€/m2y&quot;"/>
    <numFmt numFmtId="166" formatCode="_-* #,##0.00\ &quot;pta&quot;_-;\-* #,##0.00\ &quot;pta&quot;_-;_-* &quot;-&quot;??\ &quot;pta&quot;_-;_-@_-"/>
    <numFmt numFmtId="167" formatCode="_-* #,##0.00\ [$€-1]_-;\-* #,##0.00\ [$€-1]_-;_-* &quot;-&quot;??\ [$€-1]_-"/>
    <numFmt numFmtId="168" formatCode="0.000%"/>
  </numFmts>
  <fonts count="59">
    <font>
      <sz val="11"/>
      <color theme="1"/>
      <name val="Calibri"/>
      <family val="2"/>
      <scheme val="minor"/>
    </font>
    <font>
      <sz val="11"/>
      <color rgb="FF707070"/>
      <name val="Calibri"/>
      <family val="2"/>
      <scheme val="minor"/>
    </font>
    <font>
      <b/>
      <sz val="11"/>
      <color theme="2" tint="-0.74999237037263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7070"/>
      <name val="Calibri"/>
      <family val="2"/>
      <scheme val="minor"/>
    </font>
    <font>
      <sz val="11"/>
      <color indexed="8"/>
      <name val="Calibri"/>
      <family val="2"/>
    </font>
    <font>
      <sz val="10"/>
      <name val="Arial"/>
      <family val="2"/>
    </font>
    <font>
      <sz val="10"/>
      <name val="Verdana"/>
      <family val="2"/>
    </font>
    <font>
      <b/>
      <sz val="10"/>
      <name val="Arial"/>
      <family val="2"/>
    </font>
    <font>
      <sz val="11"/>
      <color theme="1"/>
      <name val="Arial"/>
      <family val="2"/>
    </font>
    <font>
      <sz val="11"/>
      <color theme="1"/>
      <name val="Rockwell"/>
      <family val="2"/>
    </font>
    <font>
      <sz val="10"/>
      <color theme="1"/>
      <name val="Arial"/>
      <family val="2"/>
    </font>
    <font>
      <sz val="9"/>
      <name val="Arial"/>
      <family val="2"/>
    </font>
    <font>
      <sz val="11"/>
      <color theme="0"/>
      <name val="Arial"/>
      <family val="2"/>
    </font>
    <font>
      <u/>
      <sz val="10"/>
      <color indexed="12"/>
      <name val="Arial"/>
      <family val="2"/>
    </font>
    <font>
      <sz val="9"/>
      <color indexed="8"/>
      <name val="Arial"/>
      <family val="2"/>
    </font>
    <font>
      <sz val="8"/>
      <color indexed="8"/>
      <name val="Arial"/>
      <family val="2"/>
    </font>
    <font>
      <sz val="11"/>
      <color theme="1"/>
      <name val="Century Gothic"/>
      <family val="2"/>
    </font>
    <font>
      <b/>
      <sz val="15"/>
      <color indexed="56"/>
      <name val="Arial"/>
      <family val="2"/>
    </font>
    <font>
      <sz val="11"/>
      <name val="ＭＳ 明朝"/>
      <family val="1"/>
      <charset val="128"/>
    </font>
    <font>
      <sz val="10"/>
      <color theme="1"/>
      <name val="Gotham Light"/>
      <family val="2"/>
    </font>
    <font>
      <sz val="10"/>
      <color theme="1"/>
      <name val="Calibri"/>
      <family val="2"/>
    </font>
    <font>
      <b/>
      <sz val="10.5"/>
      <color theme="1" tint="0.499984740745262"/>
      <name val="Calibri"/>
      <family val="2"/>
      <scheme val="minor"/>
    </font>
    <font>
      <sz val="10"/>
      <name val="MS Sans Serif"/>
      <family val="2"/>
    </font>
    <font>
      <sz val="10"/>
      <name val="MS Sans Serif"/>
      <family val="2"/>
    </font>
    <font>
      <sz val="18"/>
      <color theme="3"/>
      <name val="Cambria"/>
      <family val="2"/>
      <scheme val="major"/>
    </font>
    <font>
      <sz val="11"/>
      <color rgb="FF9C5700"/>
      <name val="Calibri"/>
      <family val="2"/>
      <scheme val="minor"/>
    </font>
    <font>
      <sz val="9"/>
      <color indexed="81"/>
      <name val="Tahoma"/>
      <family val="2"/>
    </font>
    <font>
      <b/>
      <sz val="9"/>
      <color indexed="81"/>
      <name val="Tahoma"/>
      <family val="2"/>
    </font>
    <font>
      <sz val="8"/>
      <color indexed="81"/>
      <name val="Tahoma"/>
      <family val="2"/>
    </font>
    <font>
      <b/>
      <sz val="11"/>
      <name val="Calibri"/>
      <family val="2"/>
      <scheme val="minor"/>
    </font>
    <font>
      <b/>
      <sz val="11"/>
      <color theme="1" tint="0.34998626667073579"/>
      <name val="Calibri"/>
      <family val="2"/>
      <scheme val="minor"/>
    </font>
    <font>
      <sz val="11"/>
      <color theme="1" tint="0.34998626667073579"/>
      <name val="Calibri"/>
      <family val="2"/>
      <scheme val="minor"/>
    </font>
    <font>
      <b/>
      <sz val="11"/>
      <color rgb="FFFF0000"/>
      <name val="Calibri"/>
      <family val="2"/>
      <scheme val="minor"/>
    </font>
    <font>
      <b/>
      <sz val="11"/>
      <color theme="1" tint="0.34998626667073579"/>
      <name val="Raleway"/>
      <family val="2"/>
    </font>
    <font>
      <b/>
      <sz val="8"/>
      <color theme="1" tint="0.34998626667073579"/>
      <name val="Calibri"/>
      <family val="2"/>
      <scheme val="minor"/>
    </font>
    <font>
      <sz val="12"/>
      <color theme="1" tint="0.34998626667073579"/>
      <name val="Arial"/>
      <family val="2"/>
    </font>
    <font>
      <sz val="11"/>
      <name val="Calibri"/>
      <family val="2"/>
      <scheme val="minor"/>
    </font>
    <font>
      <u/>
      <sz val="11"/>
      <color theme="1" tint="0.34998626667073579"/>
      <name val="Calibri"/>
      <family val="2"/>
      <scheme val="minor"/>
    </font>
    <font>
      <u/>
      <sz val="11"/>
      <color theme="1"/>
      <name val="Calibri"/>
      <family val="2"/>
      <scheme val="minor"/>
    </font>
    <font>
      <b/>
      <sz val="12"/>
      <color theme="1"/>
      <name val="Calibri"/>
      <family val="2"/>
      <scheme val="minor"/>
    </font>
    <font>
      <b/>
      <sz val="12"/>
      <color rgb="FFFF0000"/>
      <name val="Calibri"/>
      <family val="2"/>
      <scheme val="minor"/>
    </font>
    <font>
      <i/>
      <u/>
      <sz val="11"/>
      <color theme="1"/>
      <name val="Calibri"/>
      <family val="2"/>
      <scheme val="minor"/>
    </font>
    <font>
      <b/>
      <sz val="11"/>
      <color rgb="FFFF0000"/>
      <name val="Raleway"/>
      <family val="2"/>
    </font>
    <font>
      <sz val="14"/>
      <color theme="1"/>
      <name val="Calibri"/>
      <family val="2"/>
      <scheme val="minor"/>
    </font>
  </fonts>
  <fills count="52">
    <fill>
      <patternFill patternType="none"/>
    </fill>
    <fill>
      <patternFill patternType="gray125"/>
    </fill>
    <fill>
      <patternFill patternType="solid">
        <fgColor theme="0"/>
        <bgColor theme="0"/>
      </patternFill>
    </fill>
    <fill>
      <patternFill patternType="solid">
        <fgColor theme="9" tint="0.79998168889431442"/>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theme="7"/>
        <bgColor indexed="64"/>
      </patternFill>
    </fill>
    <fill>
      <patternFill patternType="solid">
        <fgColor indexed="5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theme="0"/>
      </patternFill>
    </fill>
    <fill>
      <patternFill patternType="solid">
        <fgColor theme="4" tint="0.59999389629810485"/>
        <bgColor indexed="64"/>
      </patternFill>
    </fill>
    <fill>
      <patternFill patternType="solid">
        <fgColor rgb="FF99FF99"/>
        <bgColor indexed="64"/>
      </patternFill>
    </fill>
    <fill>
      <patternFill patternType="solid">
        <fgColor rgb="FF99FF99"/>
        <bgColor theme="0"/>
      </patternFill>
    </fill>
    <fill>
      <patternFill patternType="solid">
        <fgColor theme="5"/>
        <bgColor indexed="64"/>
      </patternFill>
    </fill>
    <fill>
      <patternFill patternType="solid">
        <fgColor theme="5" tint="0.79998168889431442"/>
        <bgColor theme="0"/>
      </patternFill>
    </fill>
    <fill>
      <patternFill patternType="solid">
        <fgColor theme="5" tint="0.79998168889431442"/>
        <bgColor indexed="64"/>
      </patternFill>
    </fill>
    <fill>
      <patternFill patternType="solid">
        <fgColor rgb="FFFFFF00"/>
        <bgColor theme="0"/>
      </patternFill>
    </fill>
    <fill>
      <patternFill patternType="solid">
        <fgColor theme="5" tint="0.39997558519241921"/>
        <bgColor indexed="64"/>
      </patternFill>
    </fill>
  </fills>
  <borders count="56">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bottom style="thick">
        <color indexed="62"/>
      </bottom>
      <diagonal/>
    </border>
    <border>
      <left/>
      <right/>
      <top/>
      <bottom style="medium">
        <color theme="1"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diagonal/>
    </border>
    <border>
      <left style="medium">
        <color indexed="64"/>
      </left>
      <right/>
      <top style="thin">
        <color auto="1"/>
      </top>
      <bottom style="medium">
        <color indexed="64"/>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s>
  <cellStyleXfs count="163">
    <xf numFmtId="0" fontId="0" fillId="0" borderId="0"/>
    <xf numFmtId="0" fontId="4" fillId="0" borderId="6" applyNumberFormat="0" applyFill="0" applyAlignment="0" applyProtection="0"/>
    <xf numFmtId="0" fontId="5" fillId="0" borderId="7" applyNumberFormat="0" applyFill="0" applyAlignment="0" applyProtection="0"/>
    <xf numFmtId="0" fontId="6" fillId="0" borderId="8" applyNumberFormat="0" applyFill="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5" borderId="0" applyNumberFormat="0" applyBorder="0" applyAlignment="0" applyProtection="0"/>
    <xf numFmtId="0" fontId="9" fillId="7" borderId="9" applyNumberFormat="0" applyAlignment="0" applyProtection="0"/>
    <xf numFmtId="0" fontId="10" fillId="8" borderId="10" applyNumberFormat="0" applyAlignment="0" applyProtection="0"/>
    <xf numFmtId="0" fontId="11" fillId="8" borderId="9" applyNumberFormat="0" applyAlignment="0" applyProtection="0"/>
    <xf numFmtId="0" fontId="12" fillId="0" borderId="11" applyNumberFormat="0" applyFill="0" applyAlignment="0" applyProtection="0"/>
    <xf numFmtId="0" fontId="13" fillId="9" borderId="12" applyNumberFormat="0" applyAlignment="0" applyProtection="0"/>
    <xf numFmtId="0" fontId="14" fillId="0" borderId="0" applyNumberFormat="0" applyFill="0" applyBorder="0" applyAlignment="0" applyProtection="0"/>
    <xf numFmtId="0" fontId="3" fillId="10" borderId="13" applyNumberFormat="0" applyFont="0" applyAlignment="0" applyProtection="0"/>
    <xf numFmtId="0" fontId="15" fillId="0" borderId="0" applyNumberFormat="0" applyFill="0" applyBorder="0" applyAlignment="0" applyProtection="0"/>
    <xf numFmtId="0" fontId="16" fillId="0" borderId="14" applyNumberFormat="0" applyFill="0" applyAlignment="0" applyProtection="0"/>
    <xf numFmtId="0" fontId="17"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7"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7"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7"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17"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17"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49" fontId="22" fillId="35" borderId="18" applyNumberFormat="0" applyAlignment="0"/>
    <xf numFmtId="0" fontId="21" fillId="0" borderId="0"/>
    <xf numFmtId="0" fontId="21" fillId="0" borderId="0"/>
    <xf numFmtId="0" fontId="21" fillId="0" borderId="0"/>
    <xf numFmtId="9" fontId="19" fillId="0" borderId="0" applyFont="0" applyFill="0" applyBorder="0" applyAlignment="0" applyProtection="0"/>
    <xf numFmtId="9" fontId="19" fillId="0" borderId="0" applyFont="0" applyFill="0" applyBorder="0" applyAlignment="0" applyProtection="0"/>
    <xf numFmtId="0" fontId="20" fillId="0" borderId="0"/>
    <xf numFmtId="164" fontId="23" fillId="0" borderId="0"/>
    <xf numFmtId="164" fontId="24" fillId="0" borderId="0"/>
    <xf numFmtId="164" fontId="25" fillId="0" borderId="0" applyFill="0" applyBorder="0">
      <alignment horizontal="center" vertical="center"/>
    </xf>
    <xf numFmtId="0" fontId="23" fillId="0" borderId="0"/>
    <xf numFmtId="0" fontId="25" fillId="0" borderId="0" applyFill="0" applyBorder="0">
      <alignment horizontal="center" vertical="center"/>
    </xf>
    <xf numFmtId="2" fontId="26" fillId="35" borderId="18">
      <alignment horizontal="center" vertical="center" wrapText="1"/>
    </xf>
    <xf numFmtId="0" fontId="27" fillId="11" borderId="0" applyNumberFormat="0" applyBorder="0" applyAlignment="0" applyProtection="0"/>
    <xf numFmtId="44" fontId="19" fillId="0" borderId="0" applyFont="0" applyFill="0" applyBorder="0" applyAlignment="0" applyProtection="0"/>
    <xf numFmtId="0" fontId="28" fillId="0" borderId="0" applyNumberFormat="0" applyFill="0" applyBorder="0" applyAlignment="0" applyProtection="0">
      <alignment vertical="top"/>
      <protection locked="0"/>
    </xf>
    <xf numFmtId="0" fontId="29" fillId="39" borderId="19" applyBorder="0">
      <alignment horizontal="left" vertical="center"/>
    </xf>
    <xf numFmtId="165" fontId="29" fillId="36" borderId="19" applyBorder="0">
      <alignment horizontal="center" vertical="center"/>
    </xf>
    <xf numFmtId="0" fontId="30" fillId="37" borderId="1">
      <alignment horizontal="center" vertical="center" wrapText="1"/>
    </xf>
    <xf numFmtId="0" fontId="19" fillId="0" borderId="0" applyFont="0" applyFill="0" applyBorder="0" applyAlignment="0" applyProtection="0"/>
    <xf numFmtId="164" fontId="3" fillId="0" borderId="0"/>
    <xf numFmtId="0" fontId="31" fillId="0" borderId="0"/>
    <xf numFmtId="164" fontId="31" fillId="0" borderId="0"/>
    <xf numFmtId="0" fontId="24" fillId="0" borderId="0"/>
    <xf numFmtId="0" fontId="24" fillId="0" borderId="0"/>
    <xf numFmtId="0" fontId="31" fillId="0" borderId="0"/>
    <xf numFmtId="0" fontId="31" fillId="0" borderId="0"/>
    <xf numFmtId="164" fontId="3" fillId="0" borderId="0"/>
    <xf numFmtId="0" fontId="32" fillId="0" borderId="20" applyNumberFormat="0" applyFill="0" applyAlignment="0" applyProtection="0"/>
    <xf numFmtId="0" fontId="33" fillId="0" borderId="0"/>
    <xf numFmtId="49" fontId="22" fillId="35" borderId="18" applyNumberFormat="0" applyAlignment="0"/>
    <xf numFmtId="0" fontId="21" fillId="0" borderId="0"/>
    <xf numFmtId="0" fontId="21" fillId="0" borderId="0"/>
    <xf numFmtId="9" fontId="19" fillId="0" borderId="0" applyFont="0" applyFill="0" applyBorder="0" applyAlignment="0" applyProtection="0"/>
    <xf numFmtId="2" fontId="26" fillId="35" borderId="18">
      <alignment horizontal="center" vertical="center" wrapText="1"/>
    </xf>
    <xf numFmtId="44" fontId="19"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4" fillId="0" borderId="0"/>
    <xf numFmtId="0" fontId="21"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36" fillId="38" borderId="21"/>
    <xf numFmtId="0" fontId="37" fillId="0" borderId="0"/>
    <xf numFmtId="40" fontId="38" fillId="0" borderId="0" applyFont="0" applyFill="0" applyBorder="0" applyAlignment="0" applyProtection="0"/>
    <xf numFmtId="43"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9" fillId="0" borderId="0" applyNumberFormat="0" applyFill="0" applyBorder="0" applyAlignment="0" applyProtection="0"/>
    <xf numFmtId="0" fontId="40" fillId="6"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9" fontId="19" fillId="0" borderId="0" applyFont="0" applyFill="0" applyBorder="0" applyAlignment="0" applyProtection="0"/>
  </cellStyleXfs>
  <cellXfs count="196">
    <xf numFmtId="0" fontId="0" fillId="0" borderId="0" xfId="0"/>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0" fontId="18" fillId="0" borderId="0" xfId="0" applyFont="1" applyFill="1" applyBorder="1" applyAlignment="1">
      <alignment horizontal="center" vertical="center" wrapText="1"/>
    </xf>
    <xf numFmtId="10" fontId="18" fillId="0" borderId="0" xfId="0" applyNumberFormat="1" applyFont="1" applyFill="1" applyBorder="1" applyAlignment="1" applyProtection="1">
      <alignment vertical="center" wrapText="1"/>
      <protection hidden="1"/>
    </xf>
    <xf numFmtId="10" fontId="1" fillId="0" borderId="0" xfId="0" applyNumberFormat="1" applyFont="1" applyFill="1" applyBorder="1" applyAlignment="1" applyProtection="1">
      <alignment horizontal="center" vertical="center" wrapText="1"/>
      <protection hidden="1"/>
    </xf>
    <xf numFmtId="10" fontId="18" fillId="0" borderId="0" xfId="0" applyNumberFormat="1" applyFont="1" applyFill="1" applyBorder="1" applyAlignment="1" applyProtection="1">
      <alignment horizontal="center" vertical="center" wrapText="1"/>
      <protection hidden="1"/>
    </xf>
    <xf numFmtId="0" fontId="48" fillId="43" borderId="24" xfId="0" applyFont="1" applyFill="1" applyBorder="1" applyAlignment="1">
      <alignment horizontal="center" vertical="center" wrapText="1"/>
    </xf>
    <xf numFmtId="0" fontId="45" fillId="3" borderId="3" xfId="0" applyFont="1" applyFill="1" applyBorder="1" applyAlignment="1">
      <alignment horizontal="center" vertical="center" wrapText="1"/>
    </xf>
    <xf numFmtId="10" fontId="45" fillId="41" borderId="18" xfId="0" applyNumberFormat="1" applyFont="1" applyFill="1" applyBorder="1" applyAlignment="1" applyProtection="1">
      <alignment horizontal="center" vertical="center"/>
      <protection hidden="1"/>
    </xf>
    <xf numFmtId="4" fontId="18" fillId="46" borderId="15" xfId="0" applyNumberFormat="1" applyFont="1" applyFill="1" applyBorder="1" applyAlignment="1" applyProtection="1">
      <alignment horizontal="center" vertical="center" wrapText="1"/>
      <protection hidden="1"/>
    </xf>
    <xf numFmtId="0" fontId="18" fillId="46" borderId="3" xfId="0" applyFont="1" applyFill="1" applyBorder="1" applyAlignment="1" applyProtection="1">
      <alignment horizontal="center" vertical="center" wrapText="1"/>
      <protection hidden="1"/>
    </xf>
    <xf numFmtId="0" fontId="1" fillId="46" borderId="3" xfId="0" applyFont="1" applyFill="1" applyBorder="1" applyAlignment="1" applyProtection="1">
      <alignment horizontal="left" vertical="center" wrapText="1"/>
      <protection hidden="1"/>
    </xf>
    <xf numFmtId="0" fontId="18" fillId="46" borderId="0" xfId="0" applyFont="1" applyFill="1" applyBorder="1" applyAlignment="1" applyProtection="1">
      <alignment horizontal="center" vertical="center" wrapText="1"/>
      <protection hidden="1"/>
    </xf>
    <xf numFmtId="0" fontId="1" fillId="46" borderId="0" xfId="0" applyFont="1" applyFill="1" applyBorder="1" applyAlignment="1" applyProtection="1">
      <alignment horizontal="left" vertical="center" wrapText="1"/>
      <protection hidden="1"/>
    </xf>
    <xf numFmtId="4" fontId="18" fillId="46" borderId="16" xfId="0" applyNumberFormat="1" applyFont="1" applyFill="1" applyBorder="1" applyAlignment="1" applyProtection="1">
      <alignment horizontal="center" vertical="center" wrapText="1"/>
      <protection hidden="1"/>
    </xf>
    <xf numFmtId="0" fontId="0" fillId="45" borderId="16" xfId="0" applyFont="1" applyFill="1" applyBorder="1" applyAlignment="1">
      <alignment horizontal="center" vertical="center" wrapText="1"/>
    </xf>
    <xf numFmtId="0" fontId="0" fillId="45" borderId="17" xfId="0" applyFont="1" applyFill="1" applyBorder="1" applyAlignment="1">
      <alignment horizontal="center" vertical="center" wrapText="1"/>
    </xf>
    <xf numFmtId="4" fontId="18" fillId="46" borderId="17" xfId="0" applyNumberFormat="1" applyFont="1" applyFill="1" applyBorder="1" applyAlignment="1" applyProtection="1">
      <alignment horizontal="center" vertical="center" wrapText="1"/>
      <protection hidden="1"/>
    </xf>
    <xf numFmtId="0" fontId="18" fillId="46" borderId="5" xfId="0" applyFont="1" applyFill="1" applyBorder="1" applyAlignment="1" applyProtection="1">
      <alignment horizontal="center" vertical="center" wrapText="1"/>
      <protection hidden="1"/>
    </xf>
    <xf numFmtId="0" fontId="1" fillId="46" borderId="5" xfId="0" applyFont="1" applyFill="1" applyBorder="1" applyAlignment="1" applyProtection="1">
      <alignment horizontal="left" vertical="center" wrapText="1"/>
      <protection hidden="1"/>
    </xf>
    <xf numFmtId="0" fontId="45" fillId="3" borderId="2" xfId="0" applyFont="1" applyFill="1" applyBorder="1" applyAlignment="1">
      <alignment horizontal="center" vertical="center" wrapText="1"/>
    </xf>
    <xf numFmtId="10" fontId="1" fillId="0" borderId="0" xfId="0" applyNumberFormat="1" applyFont="1" applyFill="1" applyBorder="1" applyAlignment="1" applyProtection="1">
      <alignment horizontal="center" vertical="center" wrapText="1"/>
      <protection hidden="1"/>
    </xf>
    <xf numFmtId="10" fontId="18" fillId="0" borderId="0" xfId="0" applyNumberFormat="1" applyFont="1" applyFill="1" applyBorder="1" applyAlignment="1" applyProtection="1">
      <alignment horizontal="center" vertical="center" wrapText="1"/>
      <protection hidden="1"/>
    </xf>
    <xf numFmtId="1" fontId="44" fillId="0" borderId="0" xfId="0" applyNumberFormat="1" applyFont="1" applyFill="1" applyBorder="1" applyAlignment="1" applyProtection="1">
      <alignment horizontal="center" vertical="center" wrapText="1"/>
      <protection hidden="1"/>
    </xf>
    <xf numFmtId="10" fontId="46" fillId="2" borderId="36" xfId="0" applyNumberFormat="1" applyFont="1" applyFill="1" applyBorder="1" applyAlignment="1" applyProtection="1">
      <alignment horizontal="center" vertical="center" wrapText="1"/>
      <protection hidden="1"/>
    </xf>
    <xf numFmtId="0" fontId="18" fillId="48" borderId="3" xfId="0" applyFont="1" applyFill="1" applyBorder="1" applyAlignment="1">
      <alignment horizontal="center" vertical="center" wrapText="1"/>
    </xf>
    <xf numFmtId="0" fontId="0" fillId="49" borderId="16" xfId="0" applyFill="1" applyBorder="1" applyAlignment="1">
      <alignment horizontal="center" vertical="center" wrapText="1"/>
    </xf>
    <xf numFmtId="0" fontId="0" fillId="49" borderId="15" xfId="0" applyFill="1" applyBorder="1" applyAlignment="1">
      <alignment horizontal="center" vertical="center" wrapText="1"/>
    </xf>
    <xf numFmtId="0" fontId="0" fillId="49" borderId="16" xfId="0" applyFont="1" applyFill="1" applyBorder="1" applyAlignment="1">
      <alignment horizontal="center" vertical="center" wrapText="1"/>
    </xf>
    <xf numFmtId="0" fontId="0" fillId="49" borderId="17" xfId="0" applyFont="1" applyFill="1" applyBorder="1" applyAlignment="1">
      <alignment horizontal="center" vertical="center" wrapText="1"/>
    </xf>
    <xf numFmtId="4" fontId="0" fillId="0" borderId="0" xfId="0" applyNumberFormat="1" applyFont="1" applyAlignment="1">
      <alignment horizontal="center" vertical="center" wrapText="1"/>
    </xf>
    <xf numFmtId="10" fontId="1" fillId="0" borderId="0" xfId="0" applyNumberFormat="1" applyFont="1" applyFill="1" applyBorder="1" applyAlignment="1" applyProtection="1">
      <alignment horizontal="center" vertical="center" wrapText="1"/>
      <protection hidden="1"/>
    </xf>
    <xf numFmtId="168" fontId="1" fillId="0" borderId="0" xfId="0" applyNumberFormat="1" applyFont="1" applyFill="1" applyBorder="1" applyAlignment="1" applyProtection="1">
      <alignment horizontal="center" vertical="center" wrapText="1"/>
      <protection hidden="1"/>
    </xf>
    <xf numFmtId="0" fontId="18" fillId="50" borderId="0" xfId="0" applyFont="1" applyFill="1" applyBorder="1" applyAlignment="1" applyProtection="1">
      <alignment horizontal="center" vertical="center" wrapText="1"/>
      <protection hidden="1"/>
    </xf>
    <xf numFmtId="0" fontId="1" fillId="50" borderId="0" xfId="0" applyFont="1" applyFill="1" applyBorder="1" applyAlignment="1" applyProtection="1">
      <alignment horizontal="left" vertical="center" wrapText="1"/>
      <protection hidden="1"/>
    </xf>
    <xf numFmtId="0" fontId="0" fillId="0" borderId="0" xfId="0" applyAlignment="1">
      <alignment horizontal="left" vertical="center"/>
    </xf>
    <xf numFmtId="0" fontId="0" fillId="0" borderId="0" xfId="0" applyBorder="1" applyAlignment="1">
      <alignment horizontal="left" vertical="center"/>
    </xf>
    <xf numFmtId="0" fontId="51" fillId="0" borderId="0" xfId="0" applyFont="1" applyBorder="1" applyAlignment="1">
      <alignment horizontal="left" vertical="center"/>
    </xf>
    <xf numFmtId="0" fontId="16" fillId="0" borderId="0" xfId="0" applyFont="1" applyBorder="1" applyAlignment="1">
      <alignment horizontal="left" vertical="center"/>
    </xf>
    <xf numFmtId="0" fontId="44" fillId="0" borderId="0" xfId="0" applyFont="1" applyBorder="1" applyAlignment="1">
      <alignment horizontal="left" vertical="center"/>
    </xf>
    <xf numFmtId="0" fontId="18" fillId="50" borderId="3" xfId="0" applyFont="1" applyFill="1" applyBorder="1" applyAlignment="1" applyProtection="1">
      <alignment horizontal="center" vertical="center" wrapText="1"/>
      <protection hidden="1"/>
    </xf>
    <xf numFmtId="0" fontId="1" fillId="50" borderId="3" xfId="0" applyFont="1" applyFill="1" applyBorder="1" applyAlignment="1" applyProtection="1">
      <alignment horizontal="left" vertical="center" wrapText="1"/>
      <protection hidden="1"/>
    </xf>
    <xf numFmtId="0" fontId="16" fillId="0" borderId="0" xfId="0" applyFont="1" applyAlignment="1">
      <alignment horizontal="right" vertical="center"/>
    </xf>
    <xf numFmtId="0" fontId="54" fillId="0" borderId="0" xfId="0" applyFont="1" applyBorder="1" applyAlignment="1">
      <alignment horizontal="left" vertical="center" wrapText="1"/>
    </xf>
    <xf numFmtId="0" fontId="57" fillId="43" borderId="24" xfId="0" applyFont="1" applyFill="1" applyBorder="1" applyAlignment="1">
      <alignment horizontal="center" vertical="center" wrapText="1"/>
    </xf>
    <xf numFmtId="10" fontId="18" fillId="0" borderId="0" xfId="0" applyNumberFormat="1" applyFont="1" applyFill="1" applyBorder="1" applyAlignment="1" applyProtection="1">
      <alignment horizontal="center" vertical="center" wrapText="1"/>
      <protection hidden="1"/>
    </xf>
    <xf numFmtId="10" fontId="58" fillId="49" borderId="38" xfId="0" applyNumberFormat="1" applyFont="1" applyFill="1" applyBorder="1"/>
    <xf numFmtId="10" fontId="46" fillId="2" borderId="44" xfId="0" applyNumberFormat="1" applyFont="1" applyFill="1" applyBorder="1" applyAlignment="1" applyProtection="1">
      <alignment horizontal="center" vertical="center" wrapText="1"/>
      <protection hidden="1"/>
    </xf>
    <xf numFmtId="10" fontId="46" fillId="2" borderId="45" xfId="0" applyNumberFormat="1" applyFont="1" applyFill="1" applyBorder="1" applyAlignment="1" applyProtection="1">
      <alignment horizontal="center" vertical="center" wrapText="1"/>
      <protection hidden="1"/>
    </xf>
    <xf numFmtId="10" fontId="1" fillId="0" borderId="0" xfId="0" applyNumberFormat="1" applyFont="1" applyFill="1" applyBorder="1" applyAlignment="1" applyProtection="1">
      <alignment horizontal="center" vertical="center" wrapText="1"/>
      <protection hidden="1"/>
    </xf>
    <xf numFmtId="10" fontId="45" fillId="40" borderId="22" xfId="162" applyNumberFormat="1" applyFont="1" applyFill="1" applyBorder="1" applyAlignment="1" applyProtection="1">
      <alignment horizontal="center" vertical="center" wrapText="1"/>
      <protection hidden="1"/>
    </xf>
    <xf numFmtId="10" fontId="45" fillId="40" borderId="23" xfId="162" applyNumberFormat="1" applyFont="1" applyFill="1" applyBorder="1" applyAlignment="1" applyProtection="1">
      <alignment horizontal="center" vertical="center" wrapText="1"/>
      <protection hidden="1"/>
    </xf>
    <xf numFmtId="0" fontId="0" fillId="0" borderId="0" xfId="0" applyFont="1" applyAlignment="1">
      <alignment vertical="center"/>
    </xf>
    <xf numFmtId="0" fontId="46" fillId="0" borderId="0" xfId="0" applyFont="1" applyAlignment="1">
      <alignment vertical="center"/>
    </xf>
    <xf numFmtId="4" fontId="45" fillId="40" borderId="18" xfId="0" applyNumberFormat="1" applyFont="1" applyFill="1" applyBorder="1" applyAlignment="1" applyProtection="1">
      <alignment horizontal="center" vertical="center" wrapText="1"/>
      <protection hidden="1"/>
    </xf>
    <xf numFmtId="10" fontId="45" fillId="0" borderId="0" xfId="0" applyNumberFormat="1" applyFont="1" applyAlignment="1">
      <alignment vertical="center"/>
    </xf>
    <xf numFmtId="10" fontId="46" fillId="49" borderId="18" xfId="0" applyNumberFormat="1" applyFont="1" applyFill="1" applyBorder="1" applyAlignment="1" applyProtection="1">
      <alignment horizontal="center" vertical="center" wrapText="1"/>
      <protection hidden="1"/>
    </xf>
    <xf numFmtId="0" fontId="46" fillId="49" borderId="18" xfId="0" applyFont="1" applyFill="1" applyBorder="1" applyAlignment="1">
      <alignment horizontal="center" vertical="center"/>
    </xf>
    <xf numFmtId="0" fontId="46" fillId="49" borderId="18" xfId="0" applyFont="1" applyFill="1" applyBorder="1" applyAlignment="1">
      <alignment vertical="center"/>
    </xf>
    <xf numFmtId="0" fontId="46" fillId="49" borderId="0" xfId="0" applyFont="1" applyFill="1" applyAlignment="1">
      <alignment vertical="center"/>
    </xf>
    <xf numFmtId="0" fontId="45" fillId="49" borderId="0" xfId="0" applyFont="1" applyFill="1" applyAlignment="1">
      <alignment vertical="center"/>
    </xf>
    <xf numFmtId="0" fontId="46" fillId="49" borderId="0" xfId="0" applyFont="1" applyFill="1" applyAlignment="1">
      <alignment vertical="center" wrapText="1"/>
    </xf>
    <xf numFmtId="0" fontId="0" fillId="0" borderId="0" xfId="0" applyAlignment="1">
      <alignment vertical="center"/>
    </xf>
    <xf numFmtId="10" fontId="0" fillId="0" borderId="0" xfId="0" applyNumberFormat="1" applyFont="1" applyAlignment="1">
      <alignment horizontal="center" vertical="center"/>
    </xf>
    <xf numFmtId="0" fontId="14" fillId="0" borderId="0" xfId="0" applyFont="1" applyFill="1" applyAlignment="1">
      <alignment vertical="center"/>
    </xf>
    <xf numFmtId="0" fontId="14" fillId="49" borderId="0" xfId="0" applyFont="1" applyFill="1" applyAlignment="1">
      <alignment vertical="center"/>
    </xf>
    <xf numFmtId="0" fontId="0" fillId="0" borderId="0" xfId="0" applyBorder="1" applyAlignment="1">
      <alignment horizontal="left" vertical="center" wrapText="1"/>
    </xf>
    <xf numFmtId="10" fontId="58" fillId="49" borderId="38" xfId="0" applyNumberFormat="1" applyFont="1" applyFill="1" applyBorder="1" applyAlignment="1">
      <alignment vertical="center"/>
    </xf>
    <xf numFmtId="0" fontId="58" fillId="0" borderId="0" xfId="0" applyFont="1" applyAlignment="1">
      <alignment vertical="center"/>
    </xf>
    <xf numFmtId="0" fontId="0" fillId="0" borderId="0" xfId="0" applyBorder="1" applyAlignment="1">
      <alignment vertical="center"/>
    </xf>
    <xf numFmtId="0" fontId="0" fillId="0" borderId="0" xfId="0" applyFill="1" applyAlignment="1">
      <alignment vertical="center"/>
    </xf>
    <xf numFmtId="0" fontId="54" fillId="0" borderId="0" xfId="0" applyFont="1" applyAlignment="1">
      <alignment vertical="center"/>
    </xf>
    <xf numFmtId="0" fontId="53" fillId="0" borderId="0" xfId="0" applyFont="1" applyAlignment="1">
      <alignment vertical="center"/>
    </xf>
    <xf numFmtId="0" fontId="55" fillId="0" borderId="0" xfId="0" applyFont="1" applyAlignment="1">
      <alignment vertical="center"/>
    </xf>
    <xf numFmtId="0" fontId="14" fillId="0" borderId="0" xfId="0" applyFont="1" applyAlignment="1">
      <alignment vertical="center"/>
    </xf>
    <xf numFmtId="0" fontId="0" fillId="0" borderId="0" xfId="0" applyFill="1" applyBorder="1" applyAlignment="1">
      <alignment vertical="center"/>
    </xf>
    <xf numFmtId="0" fontId="51" fillId="0" borderId="0" xfId="0" applyFont="1" applyBorder="1" applyAlignment="1">
      <alignment vertical="center"/>
    </xf>
    <xf numFmtId="10" fontId="54" fillId="0" borderId="0" xfId="0" applyNumberFormat="1" applyFont="1" applyAlignment="1">
      <alignment vertical="center"/>
    </xf>
    <xf numFmtId="10" fontId="54" fillId="0" borderId="0" xfId="0" applyNumberFormat="1" applyFont="1" applyBorder="1" applyAlignment="1">
      <alignment vertical="center"/>
    </xf>
    <xf numFmtId="0" fontId="0" fillId="0" borderId="0" xfId="0" applyFill="1" applyBorder="1" applyAlignment="1">
      <alignment vertical="center" wrapText="1"/>
    </xf>
    <xf numFmtId="0" fontId="0" fillId="0" borderId="3" xfId="0" applyBorder="1" applyAlignment="1">
      <alignment vertical="center"/>
    </xf>
    <xf numFmtId="0" fontId="56" fillId="0" borderId="0" xfId="0" applyFont="1" applyBorder="1" applyAlignment="1">
      <alignment horizontal="left" vertical="center"/>
    </xf>
    <xf numFmtId="0" fontId="54" fillId="0" borderId="0" xfId="0" applyFont="1" applyBorder="1" applyAlignment="1">
      <alignment vertical="center"/>
    </xf>
    <xf numFmtId="10" fontId="46" fillId="3" borderId="33" xfId="0" applyNumberFormat="1" applyFont="1" applyFill="1" applyBorder="1" applyAlignment="1" applyProtection="1">
      <alignment horizontal="center" vertical="center" wrapText="1"/>
      <protection hidden="1"/>
    </xf>
    <xf numFmtId="10" fontId="46" fillId="3" borderId="46" xfId="0" applyNumberFormat="1" applyFont="1" applyFill="1" applyBorder="1" applyAlignment="1" applyProtection="1">
      <alignment horizontal="center" vertical="center" wrapText="1"/>
      <protection hidden="1"/>
    </xf>
    <xf numFmtId="10" fontId="46" fillId="3" borderId="47" xfId="0" applyNumberFormat="1" applyFont="1" applyFill="1" applyBorder="1" applyAlignment="1" applyProtection="1">
      <alignment horizontal="center" vertical="center" wrapText="1"/>
      <protection hidden="1"/>
    </xf>
    <xf numFmtId="10" fontId="45" fillId="2" borderId="48" xfId="0" applyNumberFormat="1" applyFont="1" applyFill="1" applyBorder="1" applyAlignment="1" applyProtection="1">
      <alignment horizontal="left" vertical="center" wrapText="1"/>
      <protection hidden="1"/>
    </xf>
    <xf numFmtId="10" fontId="45" fillId="2" borderId="49" xfId="0" applyNumberFormat="1" applyFont="1" applyFill="1" applyBorder="1" applyAlignment="1" applyProtection="1">
      <alignment horizontal="left" vertical="center" wrapText="1"/>
      <protection hidden="1"/>
    </xf>
    <xf numFmtId="10" fontId="45" fillId="2" borderId="50" xfId="0" applyNumberFormat="1" applyFont="1" applyFill="1" applyBorder="1" applyAlignment="1" applyProtection="1">
      <alignment horizontal="left" vertical="center" wrapText="1"/>
      <protection hidden="1"/>
    </xf>
    <xf numFmtId="10" fontId="45" fillId="2" borderId="51" xfId="0" applyNumberFormat="1" applyFont="1" applyFill="1" applyBorder="1" applyAlignment="1" applyProtection="1">
      <alignment horizontal="left" vertical="center" wrapText="1"/>
      <protection hidden="1"/>
    </xf>
    <xf numFmtId="10" fontId="45" fillId="2" borderId="52" xfId="0" applyNumberFormat="1" applyFont="1" applyFill="1" applyBorder="1" applyAlignment="1" applyProtection="1">
      <alignment horizontal="left" vertical="center" wrapText="1"/>
      <protection hidden="1"/>
    </xf>
    <xf numFmtId="10" fontId="45" fillId="2" borderId="53" xfId="0" applyNumberFormat="1" applyFont="1" applyFill="1" applyBorder="1" applyAlignment="1" applyProtection="1">
      <alignment horizontal="left" vertical="center" wrapText="1"/>
      <protection hidden="1"/>
    </xf>
    <xf numFmtId="4" fontId="45" fillId="2" borderId="29" xfId="0" applyNumberFormat="1" applyFont="1" applyFill="1" applyBorder="1" applyAlignment="1" applyProtection="1">
      <alignment horizontal="center" vertical="center" wrapText="1"/>
      <protection hidden="1"/>
    </xf>
    <xf numFmtId="4" fontId="45" fillId="2" borderId="38" xfId="0" applyNumberFormat="1" applyFont="1" applyFill="1" applyBorder="1" applyAlignment="1" applyProtection="1">
      <alignment horizontal="center" vertical="center" wrapText="1"/>
      <protection hidden="1"/>
    </xf>
    <xf numFmtId="10" fontId="45" fillId="2" borderId="54" xfId="0" applyNumberFormat="1" applyFont="1" applyFill="1" applyBorder="1" applyAlignment="1" applyProtection="1">
      <alignment horizontal="left" vertical="center" wrapText="1"/>
      <protection hidden="1"/>
    </xf>
    <xf numFmtId="10" fontId="45" fillId="2" borderId="55" xfId="0" applyNumberFormat="1" applyFont="1" applyFill="1" applyBorder="1" applyAlignment="1" applyProtection="1">
      <alignment horizontal="left" vertical="center" wrapText="1"/>
      <protection hidden="1"/>
    </xf>
    <xf numFmtId="4" fontId="45" fillId="2" borderId="2" xfId="0" applyNumberFormat="1" applyFont="1" applyFill="1" applyBorder="1" applyAlignment="1" applyProtection="1">
      <alignment horizontal="center" vertical="center" wrapText="1"/>
      <protection hidden="1"/>
    </xf>
    <xf numFmtId="0" fontId="46" fillId="0" borderId="0" xfId="0" applyFont="1" applyAlignment="1" applyProtection="1">
      <alignment vertical="center"/>
      <protection locked="0"/>
    </xf>
    <xf numFmtId="0" fontId="45" fillId="51" borderId="18" xfId="0" applyFont="1" applyFill="1" applyBorder="1" applyAlignment="1" applyProtection="1">
      <alignment horizontal="center" vertical="center" wrapText="1"/>
      <protection locked="0" hidden="1"/>
    </xf>
    <xf numFmtId="0" fontId="46" fillId="51"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0" borderId="0" xfId="0" applyAlignment="1" applyProtection="1">
      <alignment vertical="center"/>
      <protection locked="0"/>
    </xf>
    <xf numFmtId="0" fontId="49" fillId="0" borderId="22" xfId="0" applyFont="1" applyBorder="1" applyAlignment="1" applyProtection="1">
      <alignment horizontal="center" vertical="center"/>
      <protection locked="0"/>
    </xf>
    <xf numFmtId="10" fontId="46" fillId="44" borderId="0" xfId="0" applyNumberFormat="1" applyFont="1" applyFill="1" applyAlignment="1" applyProtection="1">
      <alignment horizontal="center" vertical="center"/>
      <protection locked="0"/>
    </xf>
    <xf numFmtId="0" fontId="46" fillId="44" borderId="18" xfId="0" applyFont="1" applyFill="1" applyBorder="1" applyAlignment="1" applyProtection="1">
      <alignment horizontal="center" vertical="center"/>
      <protection locked="0"/>
    </xf>
    <xf numFmtId="10" fontId="46" fillId="44" borderId="18" xfId="0" applyNumberFormat="1" applyFont="1" applyFill="1" applyBorder="1" applyAlignment="1" applyProtection="1">
      <alignment horizontal="center" vertical="center"/>
      <protection locked="0"/>
    </xf>
    <xf numFmtId="10" fontId="46" fillId="51" borderId="0" xfId="0" applyNumberFormat="1" applyFont="1" applyFill="1" applyAlignment="1" applyProtection="1">
      <alignment horizontal="center" vertical="center"/>
      <protection locked="0"/>
    </xf>
    <xf numFmtId="0" fontId="46" fillId="40" borderId="0" xfId="0" applyFont="1" applyFill="1" applyBorder="1" applyAlignment="1" applyProtection="1">
      <alignment vertical="center"/>
      <protection locked="0"/>
    </xf>
    <xf numFmtId="0" fontId="46" fillId="0" borderId="0" xfId="0" applyFont="1" applyAlignment="1" applyProtection="1">
      <alignment vertical="center"/>
    </xf>
    <xf numFmtId="10" fontId="46" fillId="42" borderId="18" xfId="0" applyNumberFormat="1" applyFont="1" applyFill="1" applyBorder="1" applyAlignment="1" applyProtection="1">
      <alignment horizontal="center" vertical="center"/>
    </xf>
    <xf numFmtId="0" fontId="50" fillId="0" borderId="0" xfId="0" applyFont="1" applyAlignment="1" applyProtection="1">
      <alignment vertical="center"/>
    </xf>
    <xf numFmtId="10" fontId="46" fillId="40" borderId="0" xfId="0" applyNumberFormat="1" applyFont="1" applyFill="1" applyBorder="1" applyAlignment="1" applyProtection="1">
      <alignment horizontal="center" vertical="center"/>
    </xf>
    <xf numFmtId="10" fontId="45" fillId="42" borderId="28" xfId="0" applyNumberFormat="1" applyFont="1" applyFill="1" applyBorder="1" applyAlignment="1" applyProtection="1">
      <alignment horizontal="center" vertical="center"/>
    </xf>
    <xf numFmtId="0" fontId="0" fillId="0" borderId="0" xfId="0" applyAlignment="1" applyProtection="1">
      <alignment vertical="center"/>
    </xf>
    <xf numFmtId="1" fontId="44" fillId="0" borderId="0" xfId="0" applyNumberFormat="1" applyFont="1" applyFill="1" applyBorder="1" applyAlignment="1" applyProtection="1">
      <alignment horizontal="center" vertical="center" wrapText="1"/>
      <protection hidden="1"/>
    </xf>
    <xf numFmtId="0" fontId="2" fillId="46" borderId="15" xfId="0" applyFont="1" applyFill="1" applyBorder="1" applyAlignment="1">
      <alignment horizontal="center" vertical="center" textRotation="90" wrapText="1"/>
    </xf>
    <xf numFmtId="0" fontId="2" fillId="46" borderId="16" xfId="0" applyFont="1" applyFill="1" applyBorder="1" applyAlignment="1">
      <alignment horizontal="center" vertical="center" textRotation="90" wrapText="1"/>
    </xf>
    <xf numFmtId="0" fontId="2" fillId="46" borderId="4" xfId="0" applyFont="1" applyFill="1" applyBorder="1" applyAlignment="1">
      <alignment horizontal="center" vertical="center" textRotation="90" wrapText="1"/>
    </xf>
    <xf numFmtId="4" fontId="18" fillId="46" borderId="15" xfId="0" applyNumberFormat="1" applyFont="1" applyFill="1" applyBorder="1" applyAlignment="1" applyProtection="1">
      <alignment horizontal="center" vertical="center" wrapText="1"/>
      <protection hidden="1"/>
    </xf>
    <xf numFmtId="4" fontId="18" fillId="46" borderId="17" xfId="0" applyNumberFormat="1" applyFont="1" applyFill="1" applyBorder="1" applyAlignment="1" applyProtection="1">
      <alignment horizontal="center" vertical="center" wrapText="1"/>
      <protection hidden="1"/>
    </xf>
    <xf numFmtId="10" fontId="1" fillId="0" borderId="0" xfId="0" applyNumberFormat="1" applyFont="1" applyFill="1" applyBorder="1" applyAlignment="1" applyProtection="1">
      <alignment horizontal="center" vertical="center" wrapText="1"/>
      <protection hidden="1"/>
    </xf>
    <xf numFmtId="10" fontId="18" fillId="0" borderId="0" xfId="0" applyNumberFormat="1" applyFont="1" applyFill="1" applyBorder="1" applyAlignment="1" applyProtection="1">
      <alignment horizontal="center" vertical="center" wrapText="1"/>
      <protection hidden="1"/>
    </xf>
    <xf numFmtId="0" fontId="13" fillId="47" borderId="2" xfId="0" applyFont="1" applyFill="1" applyBorder="1" applyAlignment="1">
      <alignment horizontal="center" vertical="center" textRotation="90" wrapText="1"/>
    </xf>
    <xf numFmtId="0" fontId="13" fillId="47" borderId="4" xfId="0" applyFont="1" applyFill="1" applyBorder="1" applyAlignment="1">
      <alignment horizontal="center" vertical="center" textRotation="90" wrapText="1"/>
    </xf>
    <xf numFmtId="0" fontId="18" fillId="48" borderId="3" xfId="0" applyFont="1" applyFill="1" applyBorder="1" applyAlignment="1">
      <alignment horizontal="center" vertical="center" wrapText="1"/>
    </xf>
    <xf numFmtId="0" fontId="0" fillId="49" borderId="15" xfId="0" applyFill="1" applyBorder="1" applyAlignment="1">
      <alignment horizontal="center" vertical="center" wrapText="1"/>
    </xf>
    <xf numFmtId="0" fontId="0" fillId="49" borderId="16" xfId="0" applyFont="1" applyFill="1" applyBorder="1" applyAlignment="1">
      <alignment horizontal="center" vertical="center" wrapText="1"/>
    </xf>
    <xf numFmtId="0" fontId="2" fillId="46" borderId="17" xfId="0" applyFont="1" applyFill="1" applyBorder="1" applyAlignment="1">
      <alignment horizontal="center" vertical="center" textRotation="90" wrapText="1"/>
    </xf>
    <xf numFmtId="4" fontId="18" fillId="46" borderId="16" xfId="0" applyNumberFormat="1" applyFont="1" applyFill="1" applyBorder="1" applyAlignment="1" applyProtection="1">
      <alignment horizontal="center" vertical="center" wrapText="1"/>
      <protection hidden="1"/>
    </xf>
    <xf numFmtId="10" fontId="45" fillId="2" borderId="15" xfId="0" applyNumberFormat="1" applyFont="1" applyFill="1" applyBorder="1" applyAlignment="1" applyProtection="1">
      <alignment horizontal="center" vertical="center" wrapText="1"/>
      <protection hidden="1"/>
    </xf>
    <xf numFmtId="10" fontId="45" fillId="2" borderId="16" xfId="0" applyNumberFormat="1" applyFont="1" applyFill="1" applyBorder="1" applyAlignment="1" applyProtection="1">
      <alignment horizontal="center" vertical="center" wrapText="1"/>
      <protection hidden="1"/>
    </xf>
    <xf numFmtId="10" fontId="45" fillId="2" borderId="17" xfId="0" applyNumberFormat="1" applyFont="1" applyFill="1" applyBorder="1" applyAlignment="1" applyProtection="1">
      <alignment horizontal="center" vertical="center" wrapText="1"/>
      <protection hidden="1"/>
    </xf>
    <xf numFmtId="0" fontId="13" fillId="47" borderId="3" xfId="0" applyFont="1" applyFill="1" applyBorder="1" applyAlignment="1">
      <alignment horizontal="center" vertical="center" textRotation="90" wrapText="1"/>
    </xf>
    <xf numFmtId="0" fontId="13" fillId="47" borderId="0" xfId="0" applyFont="1" applyFill="1" applyBorder="1" applyAlignment="1">
      <alignment horizontal="center" vertical="center" textRotation="90" wrapText="1"/>
    </xf>
    <xf numFmtId="0" fontId="2" fillId="2" borderId="15" xfId="0" applyFont="1" applyFill="1" applyBorder="1" applyAlignment="1">
      <alignment horizontal="center" vertical="center" textRotation="90" wrapText="1"/>
    </xf>
    <xf numFmtId="0" fontId="2" fillId="2" borderId="16" xfId="0" applyFont="1" applyFill="1" applyBorder="1" applyAlignment="1">
      <alignment horizontal="center" vertical="center" textRotation="90" wrapText="1"/>
    </xf>
    <xf numFmtId="0" fontId="2" fillId="2" borderId="17" xfId="0" applyFont="1" applyFill="1" applyBorder="1" applyAlignment="1">
      <alignment horizontal="center" vertical="center" textRotation="90" wrapText="1"/>
    </xf>
    <xf numFmtId="10" fontId="47" fillId="3" borderId="40" xfId="0" applyNumberFormat="1" applyFont="1" applyFill="1" applyBorder="1" applyAlignment="1" applyProtection="1">
      <alignment horizontal="center" vertical="center" wrapText="1"/>
      <protection hidden="1"/>
    </xf>
    <xf numFmtId="10" fontId="47" fillId="3" borderId="41" xfId="0" applyNumberFormat="1" applyFont="1" applyFill="1" applyBorder="1" applyAlignment="1" applyProtection="1">
      <alignment horizontal="center" vertical="center" wrapText="1"/>
      <protection hidden="1"/>
    </xf>
    <xf numFmtId="10" fontId="47" fillId="3" borderId="42" xfId="0" applyNumberFormat="1" applyFont="1" applyFill="1" applyBorder="1" applyAlignment="1" applyProtection="1">
      <alignment horizontal="center" vertical="center" wrapText="1"/>
      <protection hidden="1"/>
    </xf>
    <xf numFmtId="0" fontId="45" fillId="3" borderId="3" xfId="0" applyFont="1" applyFill="1" applyBorder="1" applyAlignment="1">
      <alignment horizontal="center" vertical="center" wrapText="1"/>
    </xf>
    <xf numFmtId="4" fontId="45" fillId="2" borderId="2" xfId="0" applyNumberFormat="1" applyFont="1" applyFill="1" applyBorder="1" applyAlignment="1" applyProtection="1">
      <alignment horizontal="center" vertical="center" wrapText="1"/>
      <protection hidden="1"/>
    </xf>
    <xf numFmtId="4" fontId="45" fillId="2" borderId="4" xfId="0" applyNumberFormat="1" applyFont="1" applyFill="1" applyBorder="1" applyAlignment="1" applyProtection="1">
      <alignment horizontal="center" vertical="center" wrapText="1"/>
      <protection hidden="1"/>
    </xf>
    <xf numFmtId="4" fontId="45" fillId="2" borderId="29" xfId="0" applyNumberFormat="1" applyFont="1" applyFill="1" applyBorder="1" applyAlignment="1" applyProtection="1">
      <alignment horizontal="center" vertical="center" wrapText="1"/>
      <protection hidden="1"/>
    </xf>
    <xf numFmtId="10" fontId="47" fillId="3" borderId="43" xfId="0" applyNumberFormat="1" applyFont="1" applyFill="1" applyBorder="1" applyAlignment="1" applyProtection="1">
      <alignment horizontal="center" vertical="center" wrapText="1"/>
      <protection hidden="1"/>
    </xf>
    <xf numFmtId="10" fontId="45" fillId="3" borderId="3" xfId="0" applyNumberFormat="1" applyFont="1" applyFill="1" applyBorder="1" applyAlignment="1" applyProtection="1">
      <alignment horizontal="center" vertical="center" wrapText="1"/>
      <protection hidden="1"/>
    </xf>
    <xf numFmtId="10" fontId="45" fillId="3" borderId="0" xfId="0" applyNumberFormat="1" applyFont="1" applyFill="1" applyBorder="1" applyAlignment="1" applyProtection="1">
      <alignment horizontal="center" vertical="center" wrapText="1"/>
      <protection hidden="1"/>
    </xf>
    <xf numFmtId="10" fontId="45" fillId="3" borderId="5" xfId="0" applyNumberFormat="1" applyFont="1" applyFill="1" applyBorder="1" applyAlignment="1" applyProtection="1">
      <alignment horizontal="center" vertical="center" wrapText="1"/>
      <protection hidden="1"/>
    </xf>
    <xf numFmtId="10" fontId="45" fillId="40" borderId="22" xfId="162" applyNumberFormat="1" applyFont="1" applyFill="1" applyBorder="1" applyAlignment="1" applyProtection="1">
      <alignment horizontal="center" vertical="center" wrapText="1"/>
      <protection locked="0" hidden="1"/>
    </xf>
    <xf numFmtId="10" fontId="45" fillId="40" borderId="23" xfId="162" applyNumberFormat="1" applyFont="1" applyFill="1" applyBorder="1" applyAlignment="1" applyProtection="1">
      <alignment horizontal="center" vertical="center" wrapText="1"/>
      <protection locked="0" hidden="1"/>
    </xf>
    <xf numFmtId="10" fontId="45" fillId="40" borderId="22" xfId="162" applyNumberFormat="1" applyFont="1" applyFill="1" applyBorder="1" applyAlignment="1" applyProtection="1">
      <alignment horizontal="center" vertical="center" wrapText="1"/>
      <protection hidden="1"/>
    </xf>
    <xf numFmtId="10" fontId="45" fillId="40" borderId="23" xfId="162" applyNumberFormat="1" applyFont="1" applyFill="1" applyBorder="1" applyAlignment="1" applyProtection="1">
      <alignment horizontal="center" vertical="center" wrapText="1"/>
      <protection hidden="1"/>
    </xf>
    <xf numFmtId="10" fontId="45" fillId="40" borderId="25" xfId="162" applyNumberFormat="1" applyFont="1" applyFill="1" applyBorder="1" applyAlignment="1" applyProtection="1">
      <alignment horizontal="center" vertical="center" wrapText="1"/>
      <protection locked="0" hidden="1"/>
    </xf>
    <xf numFmtId="10" fontId="45" fillId="40" borderId="26" xfId="162" applyNumberFormat="1" applyFont="1" applyFill="1" applyBorder="1" applyAlignment="1" applyProtection="1">
      <alignment horizontal="center" vertical="center" wrapText="1"/>
      <protection locked="0" hidden="1"/>
    </xf>
    <xf numFmtId="10" fontId="45" fillId="40" borderId="27" xfId="162" applyNumberFormat="1" applyFont="1" applyFill="1" applyBorder="1" applyAlignment="1" applyProtection="1">
      <alignment horizontal="center" vertical="center" wrapText="1"/>
      <protection locked="0" hidden="1"/>
    </xf>
    <xf numFmtId="10" fontId="45" fillId="40" borderId="31" xfId="162" applyNumberFormat="1" applyFont="1" applyFill="1" applyBorder="1" applyAlignment="1" applyProtection="1">
      <alignment horizontal="center" vertical="center" wrapText="1"/>
      <protection locked="0" hidden="1"/>
    </xf>
    <xf numFmtId="10" fontId="45" fillId="40" borderId="30" xfId="162" applyNumberFormat="1" applyFont="1" applyFill="1" applyBorder="1" applyAlignment="1" applyProtection="1">
      <alignment horizontal="center" vertical="center" wrapText="1"/>
      <protection locked="0" hidden="1"/>
    </xf>
    <xf numFmtId="10" fontId="45" fillId="40" borderId="32" xfId="162" applyNumberFormat="1" applyFont="1" applyFill="1" applyBorder="1" applyAlignment="1" applyProtection="1">
      <alignment horizontal="center" vertical="center" wrapText="1"/>
      <protection locked="0" hidden="1"/>
    </xf>
    <xf numFmtId="10" fontId="45" fillId="44" borderId="22" xfId="162" applyNumberFormat="1" applyFont="1" applyFill="1" applyBorder="1" applyAlignment="1" applyProtection="1">
      <alignment horizontal="center" vertical="center" wrapText="1"/>
      <protection locked="0" hidden="1"/>
    </xf>
    <xf numFmtId="10" fontId="45" fillId="44" borderId="23" xfId="162" applyNumberFormat="1" applyFont="1" applyFill="1" applyBorder="1" applyAlignment="1" applyProtection="1">
      <alignment horizontal="center" vertical="center" wrapText="1"/>
      <protection locked="0" hidden="1"/>
    </xf>
    <xf numFmtId="0" fontId="46" fillId="49" borderId="18" xfId="0" applyFont="1" applyFill="1" applyBorder="1" applyAlignment="1" applyProtection="1">
      <alignment horizontal="left" vertical="center" wrapText="1"/>
      <protection hidden="1"/>
    </xf>
    <xf numFmtId="0" fontId="46" fillId="49" borderId="34" xfId="0" applyFont="1" applyFill="1" applyBorder="1" applyAlignment="1" applyProtection="1">
      <alignment horizontal="left" vertical="center" wrapText="1"/>
      <protection hidden="1"/>
    </xf>
    <xf numFmtId="0" fontId="46" fillId="49" borderId="1" xfId="0" applyFont="1" applyFill="1" applyBorder="1" applyAlignment="1" applyProtection="1">
      <alignment horizontal="left" vertical="center" wrapText="1"/>
      <protection hidden="1"/>
    </xf>
    <xf numFmtId="0" fontId="46" fillId="49" borderId="35" xfId="0" applyFont="1" applyFill="1" applyBorder="1" applyAlignment="1" applyProtection="1">
      <alignment horizontal="left" vertical="center" wrapText="1"/>
      <protection hidden="1"/>
    </xf>
    <xf numFmtId="10" fontId="58" fillId="49" borderId="39" xfId="0" applyNumberFormat="1" applyFont="1" applyFill="1" applyBorder="1" applyAlignment="1">
      <alignment horizontal="left"/>
    </xf>
    <xf numFmtId="10" fontId="58" fillId="49" borderId="37" xfId="0" applyNumberFormat="1" applyFont="1" applyFill="1" applyBorder="1" applyAlignment="1">
      <alignment horizontal="left"/>
    </xf>
    <xf numFmtId="0" fontId="16" fillId="0" borderId="38" xfId="0" applyFont="1" applyBorder="1" applyAlignment="1">
      <alignment horizontal="left" vertical="center" wrapText="1"/>
    </xf>
    <xf numFmtId="0" fontId="16" fillId="0" borderId="39" xfId="0" applyFont="1" applyBorder="1" applyAlignment="1">
      <alignment horizontal="left" vertical="center" wrapText="1"/>
    </xf>
    <xf numFmtId="0" fontId="16" fillId="0" borderId="37" xfId="0" applyFont="1" applyBorder="1" applyAlignment="1">
      <alignment horizontal="left" vertical="center" wrapText="1"/>
    </xf>
    <xf numFmtId="0" fontId="0" fillId="0" borderId="0" xfId="0" applyBorder="1" applyAlignment="1">
      <alignment horizontal="left" vertical="center" wrapText="1"/>
    </xf>
    <xf numFmtId="10" fontId="16" fillId="0" borderId="38" xfId="0" applyNumberFormat="1" applyFont="1" applyBorder="1" applyAlignment="1">
      <alignment horizontal="left" vertical="center"/>
    </xf>
    <xf numFmtId="0" fontId="16" fillId="0" borderId="39" xfId="0" applyFont="1" applyBorder="1" applyAlignment="1">
      <alignment horizontal="left" vertical="center"/>
    </xf>
    <xf numFmtId="0" fontId="16" fillId="0" borderId="37" xfId="0" applyFont="1" applyBorder="1" applyAlignment="1">
      <alignment horizontal="left" vertical="center"/>
    </xf>
    <xf numFmtId="0" fontId="16" fillId="0" borderId="0" xfId="0" applyFont="1" applyAlignment="1">
      <alignment horizontal="left" vertical="center" wrapText="1"/>
    </xf>
    <xf numFmtId="0" fontId="0" fillId="0" borderId="0" xfId="0" applyAlignment="1">
      <alignment horizontal="left" vertical="center" wrapText="1"/>
    </xf>
    <xf numFmtId="10" fontId="58" fillId="49" borderId="39" xfId="0" applyNumberFormat="1" applyFont="1" applyFill="1" applyBorder="1" applyAlignment="1">
      <alignment horizontal="left" vertical="center"/>
    </xf>
    <xf numFmtId="10" fontId="58" fillId="49" borderId="37" xfId="0" applyNumberFormat="1" applyFont="1" applyFill="1" applyBorder="1" applyAlignment="1">
      <alignment horizontal="left" vertical="center"/>
    </xf>
    <xf numFmtId="0" fontId="0" fillId="0" borderId="0" xfId="0" applyAlignment="1">
      <alignment horizontal="left" vertical="center"/>
    </xf>
    <xf numFmtId="0" fontId="16" fillId="0" borderId="38" xfId="0" applyFont="1" applyBorder="1" applyAlignment="1">
      <alignment horizontal="left" vertical="center"/>
    </xf>
    <xf numFmtId="0" fontId="51" fillId="0" borderId="0" xfId="0" applyFont="1" applyBorder="1" applyAlignment="1">
      <alignment vertical="center" wrapText="1"/>
    </xf>
    <xf numFmtId="0" fontId="51" fillId="0" borderId="0" xfId="0" applyFont="1" applyBorder="1" applyAlignment="1">
      <alignment vertical="center"/>
    </xf>
    <xf numFmtId="0" fontId="51" fillId="0" borderId="0" xfId="0" applyFont="1" applyBorder="1" applyAlignment="1">
      <alignment horizontal="left" vertical="center" wrapText="1"/>
    </xf>
    <xf numFmtId="0" fontId="0" fillId="0" borderId="0" xfId="0" applyBorder="1" applyAlignment="1">
      <alignment horizontal="left" vertical="center"/>
    </xf>
    <xf numFmtId="0" fontId="51" fillId="0" borderId="0" xfId="0" applyFont="1" applyBorder="1" applyAlignment="1">
      <alignment horizontal="left" vertical="center"/>
    </xf>
    <xf numFmtId="0" fontId="0" fillId="0" borderId="0" xfId="0" applyFill="1" applyBorder="1" applyAlignment="1">
      <alignment horizontal="left" vertical="center" wrapText="1"/>
    </xf>
    <xf numFmtId="0" fontId="0" fillId="0" borderId="3" xfId="0" applyBorder="1" applyAlignment="1">
      <alignment horizontal="left" vertical="center" wrapText="1"/>
    </xf>
    <xf numFmtId="0" fontId="16" fillId="0" borderId="38" xfId="0" applyFont="1" applyFill="1" applyBorder="1" applyAlignment="1">
      <alignment horizontal="left" vertical="center"/>
    </xf>
    <xf numFmtId="0" fontId="16" fillId="0" borderId="39" xfId="0" applyFont="1" applyFill="1" applyBorder="1" applyAlignment="1">
      <alignment horizontal="left" vertical="center"/>
    </xf>
    <xf numFmtId="0" fontId="16" fillId="0" borderId="37" xfId="0" applyFont="1" applyFill="1" applyBorder="1" applyAlignment="1">
      <alignment horizontal="left" vertical="center"/>
    </xf>
    <xf numFmtId="0" fontId="16" fillId="0" borderId="38" xfId="0" applyFont="1" applyFill="1" applyBorder="1" applyAlignment="1">
      <alignment horizontal="left" vertical="center" wrapText="1"/>
    </xf>
    <xf numFmtId="0" fontId="16" fillId="0" borderId="39" xfId="0" applyFont="1" applyFill="1" applyBorder="1" applyAlignment="1">
      <alignment horizontal="left" vertical="center" wrapText="1"/>
    </xf>
    <xf numFmtId="0" fontId="16" fillId="0" borderId="37" xfId="0" applyFont="1" applyFill="1" applyBorder="1" applyAlignment="1">
      <alignment horizontal="left" vertical="center" wrapText="1"/>
    </xf>
    <xf numFmtId="10" fontId="16" fillId="0" borderId="39" xfId="0" applyNumberFormat="1" applyFont="1" applyBorder="1" applyAlignment="1">
      <alignment horizontal="left" vertical="center"/>
    </xf>
    <xf numFmtId="10" fontId="16" fillId="0" borderId="37" xfId="0" applyNumberFormat="1" applyFont="1" applyBorder="1" applyAlignment="1">
      <alignment horizontal="left" vertical="center"/>
    </xf>
  </cellXfs>
  <cellStyles count="163">
    <cellStyle name="20% - Énfasis1" xfId="17" builtinId="30" customBuiltin="1"/>
    <cellStyle name="20% - Énfasis2" xfId="20" builtinId="34" customBuiltin="1"/>
    <cellStyle name="20% - Énfasis3" xfId="23" builtinId="38" customBuiltin="1"/>
    <cellStyle name="20% - Énfasis4" xfId="26" builtinId="42" customBuiltin="1"/>
    <cellStyle name="20% - Énfasis5" xfId="29" builtinId="46" customBuiltin="1"/>
    <cellStyle name="20% - Énfasis6" xfId="32" builtinId="50" customBuiltin="1"/>
    <cellStyle name="40% - Énfasis1" xfId="18" builtinId="31" customBuiltin="1"/>
    <cellStyle name="40% - Énfasis2" xfId="21" builtinId="35" customBuiltin="1"/>
    <cellStyle name="40% - Énfasis3" xfId="24" builtinId="39" customBuiltin="1"/>
    <cellStyle name="40% - Énfasis4" xfId="27" builtinId="43" customBuiltin="1"/>
    <cellStyle name="40% - Énfasis5" xfId="30" builtinId="47" customBuiltin="1"/>
    <cellStyle name="40% - Énfasis6" xfId="33" builtinId="51" customBuiltin="1"/>
    <cellStyle name="60% - Énfasis1 2" xfId="156"/>
    <cellStyle name="60% - Énfasis2 2" xfId="157"/>
    <cellStyle name="60% - Énfasis3 2" xfId="158"/>
    <cellStyle name="60% - Énfasis4 2" xfId="159"/>
    <cellStyle name="60% - Énfasis5 2" xfId="160"/>
    <cellStyle name="60% - Énfasis6 2" xfId="161"/>
    <cellStyle name="Buena" xfId="5" builtinId="26" customBuiltin="1"/>
    <cellStyle name="Cálculo" xfId="9" builtinId="22" customBuiltin="1"/>
    <cellStyle name="Celda de comprobación" xfId="11" builtinId="23" customBuiltin="1"/>
    <cellStyle name="Celda vinculada" xfId="10" builtinId="24" customBuiltin="1"/>
    <cellStyle name="Cuadro matriz" xfId="46"/>
    <cellStyle name="Cuadro matriz 2" xfId="68"/>
    <cellStyle name="Encabezado 4" xfId="4" builtinId="19" customBuiltin="1"/>
    <cellStyle name="Énfasis1" xfId="16" builtinId="29" customBuiltin="1"/>
    <cellStyle name="Énfasis1 2" xfId="47"/>
    <cellStyle name="Énfasis2" xfId="19" builtinId="33" customBuiltin="1"/>
    <cellStyle name="Énfasis3" xfId="22" builtinId="37" customBuiltin="1"/>
    <cellStyle name="Énfasis4" xfId="25" builtinId="41" customBuiltin="1"/>
    <cellStyle name="Énfasis5" xfId="28" builtinId="45" customBuiltin="1"/>
    <cellStyle name="Énfasis6" xfId="31" builtinId="49" customBuiltin="1"/>
    <cellStyle name="Entrada" xfId="7" builtinId="20" customBuiltin="1"/>
    <cellStyle name="Euro" xfId="48"/>
    <cellStyle name="Euro 2" xfId="69"/>
    <cellStyle name="Euro 2 2" xfId="153"/>
    <cellStyle name="Euro 3" xfId="152"/>
    <cellStyle name="Euro_Módulos marzo-2013" xfId="72"/>
    <cellStyle name="Heading 2" xfId="34"/>
    <cellStyle name="Heading 2 2" xfId="64"/>
    <cellStyle name="Hipervínculo 2" xfId="49"/>
    <cellStyle name="IMPACTOS nivel2" xfId="50"/>
    <cellStyle name="IMPACTOS nivel3" xfId="51"/>
    <cellStyle name="Incorrecto" xfId="6" builtinId="27" customBuiltin="1"/>
    <cellStyle name="Informativo" xfId="52"/>
    <cellStyle name="Millares 2" xfId="73"/>
    <cellStyle name="Millares 2 2" xfId="150"/>
    <cellStyle name="Millares 2 3" xfId="151"/>
    <cellStyle name="Millares 3" xfId="74"/>
    <cellStyle name="Millares 3 2" xfId="75"/>
    <cellStyle name="Millares 3 3" xfId="76"/>
    <cellStyle name="Millares 3 4" xfId="77"/>
    <cellStyle name="Millares 3 5" xfId="78"/>
    <cellStyle name="Millares 4" xfId="79"/>
    <cellStyle name="Millares 4 2" xfId="80"/>
    <cellStyle name="Millares 4 3" xfId="81"/>
    <cellStyle name="Millares 4 4" xfId="82"/>
    <cellStyle name="Millares 4 5" xfId="83"/>
    <cellStyle name="Millares 4 6" xfId="84"/>
    <cellStyle name="Moneda 2" xfId="53"/>
    <cellStyle name="Moneda 3" xfId="71"/>
    <cellStyle name="Neutral 2" xfId="155"/>
    <cellStyle name="Normal" xfId="0" builtinId="0"/>
    <cellStyle name="Normal 10" xfId="54"/>
    <cellStyle name="Normal 11" xfId="85"/>
    <cellStyle name="Normal 2" xfId="35"/>
    <cellStyle name="Normal 2 2" xfId="36"/>
    <cellStyle name="Normal 2 2 2" xfId="86"/>
    <cellStyle name="Normal 2 2 2 2" xfId="87"/>
    <cellStyle name="Normal 2 2 2 3" xfId="88"/>
    <cellStyle name="Normal 2 2 2 4" xfId="89"/>
    <cellStyle name="Normal 2 2 2 5" xfId="90"/>
    <cellStyle name="Normal 2 2 3" xfId="91"/>
    <cellStyle name="Normal 2 2 3 2" xfId="92"/>
    <cellStyle name="Normal 2 2 3 3" xfId="93"/>
    <cellStyle name="Normal 2 2 3 4" xfId="94"/>
    <cellStyle name="Normal 2 2 3 5" xfId="95"/>
    <cellStyle name="Normal 2 2 3 6" xfId="96"/>
    <cellStyle name="Normal 2 2 4" xfId="97"/>
    <cellStyle name="Normal 2 2 5" xfId="98"/>
    <cellStyle name="Normal 2 2 6" xfId="99"/>
    <cellStyle name="Normal 2 2 7" xfId="100"/>
    <cellStyle name="Normal 2 2 8" xfId="65"/>
    <cellStyle name="Normal 2 3" xfId="44"/>
    <cellStyle name="Normal 2 3 2" xfId="41"/>
    <cellStyle name="Normal 2 4" xfId="55"/>
    <cellStyle name="Normal 2 4 2" xfId="56"/>
    <cellStyle name="Normal 2 5" xfId="101"/>
    <cellStyle name="Normal 2 6" xfId="102"/>
    <cellStyle name="Normal 2 7" xfId="103"/>
    <cellStyle name="Normal 2 8" xfId="104"/>
    <cellStyle name="Normal 2 9" xfId="105"/>
    <cellStyle name="Normal 3" xfId="37"/>
    <cellStyle name="Normal 3 2" xfId="106"/>
    <cellStyle name="Normal 3 3" xfId="107"/>
    <cellStyle name="Normal 3 4" xfId="108"/>
    <cellStyle name="Normal 3 5" xfId="109"/>
    <cellStyle name="Normal 3 6" xfId="110"/>
    <cellStyle name="Normal 3 7" xfId="66"/>
    <cellStyle name="Normal 3 8" xfId="149"/>
    <cellStyle name="Normal 4" xfId="40"/>
    <cellStyle name="Normal 4 2" xfId="43"/>
    <cellStyle name="Normal 4 3" xfId="45"/>
    <cellStyle name="Normal 5" xfId="57"/>
    <cellStyle name="Normal 5 2" xfId="111"/>
    <cellStyle name="Normal 5 3" xfId="112"/>
    <cellStyle name="Normal 5 4" xfId="113"/>
    <cellStyle name="Normal 5 5" xfId="114"/>
    <cellStyle name="Normal 5 6" xfId="115"/>
    <cellStyle name="Normal 6" xfId="58"/>
    <cellStyle name="Normal 6 2" xfId="42"/>
    <cellStyle name="Normal 6 3" xfId="116"/>
    <cellStyle name="Normal 6 4" xfId="117"/>
    <cellStyle name="Normal 6 5" xfId="118"/>
    <cellStyle name="Normal 6 6" xfId="119"/>
    <cellStyle name="Normal 7" xfId="59"/>
    <cellStyle name="Normal 8" xfId="60"/>
    <cellStyle name="Normal 9" xfId="61"/>
    <cellStyle name="Notas" xfId="13" builtinId="10" customBuiltin="1"/>
    <cellStyle name="Porcentaje 2" xfId="67"/>
    <cellStyle name="Porcentual 2" xfId="39"/>
    <cellStyle name="Porcentual 2 2" xfId="120"/>
    <cellStyle name="Porcentual 2 2 2" xfId="121"/>
    <cellStyle name="Porcentual 2 2 2 2" xfId="122"/>
    <cellStyle name="Porcentual 2 2 2 3" xfId="123"/>
    <cellStyle name="Porcentual 2 2 2 4" xfId="124"/>
    <cellStyle name="Porcentual 2 2 2 5" xfId="125"/>
    <cellStyle name="Porcentual 2 2 3" xfId="126"/>
    <cellStyle name="Porcentual 2 2 4" xfId="127"/>
    <cellStyle name="Porcentual 2 2 5" xfId="128"/>
    <cellStyle name="Porcentual 2 2 6" xfId="129"/>
    <cellStyle name="Porcentual 2 2 7" xfId="162"/>
    <cellStyle name="Porcentual 2 3" xfId="130"/>
    <cellStyle name="Porcentual 2 3 2" xfId="131"/>
    <cellStyle name="Porcentual 2 4" xfId="132"/>
    <cellStyle name="Porcentual 2 5" xfId="133"/>
    <cellStyle name="Porcentual 2 6" xfId="134"/>
    <cellStyle name="Porcentual 2 7" xfId="135"/>
    <cellStyle name="Porcentual 2 8" xfId="136"/>
    <cellStyle name="Porcentual 3" xfId="137"/>
    <cellStyle name="Porcentual 3 2" xfId="138"/>
    <cellStyle name="Porcentual 3 3" xfId="139"/>
    <cellStyle name="Porcentual 3 4" xfId="140"/>
    <cellStyle name="Porcentual 3 5" xfId="141"/>
    <cellStyle name="Porcentual 4" xfId="142"/>
    <cellStyle name="Porcentual 4 2" xfId="143"/>
    <cellStyle name="Porcentual 4 3" xfId="144"/>
    <cellStyle name="Porcentual 4 4" xfId="145"/>
    <cellStyle name="Porcentual 4 5" xfId="146"/>
    <cellStyle name="Porcentual 4 6" xfId="147"/>
    <cellStyle name="Porcentual 5" xfId="70"/>
    <cellStyle name="Porcentual 6" xfId="38"/>
    <cellStyle name="RÓTULO" xfId="148"/>
    <cellStyle name="Salida" xfId="8" builtinId="21" customBuiltin="1"/>
    <cellStyle name="Texto de advertencia" xfId="12" builtinId="11" customBuiltin="1"/>
    <cellStyle name="Texto explicativo" xfId="14" builtinId="53" customBuiltin="1"/>
    <cellStyle name="Título 1" xfId="1" builtinId="16" customBuiltin="1"/>
    <cellStyle name="Título 1 2" xfId="62"/>
    <cellStyle name="Título 2" xfId="2" builtinId="17" customBuiltin="1"/>
    <cellStyle name="Título 3" xfId="3" builtinId="18" customBuiltin="1"/>
    <cellStyle name="Título 4" xfId="154"/>
    <cellStyle name="Total" xfId="15" builtinId="25" customBuiltin="1"/>
    <cellStyle name="標準_選定シートV1.0" xfId="63"/>
  </cellStyles>
  <dxfs count="0"/>
  <tableStyles count="0" defaultTableStyle="TableStyleMedium9" defaultPivotStyle="PivotStyleLight16"/>
  <colors>
    <mruColors>
      <color rgb="FF99FF99"/>
      <color rgb="FF66FF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tabColor theme="5"/>
  </sheetPr>
  <dimension ref="B1:M23"/>
  <sheetViews>
    <sheetView zoomScale="55" zoomScaleNormal="55" workbookViewId="0">
      <selection activeCell="E9" sqref="E9:E10"/>
    </sheetView>
  </sheetViews>
  <sheetFormatPr baseColWidth="10" defaultRowHeight="14.4"/>
  <cols>
    <col min="1" max="1" width="11.5546875" style="1"/>
    <col min="2" max="2" width="11.5546875" style="1" customWidth="1"/>
    <col min="3" max="3" width="43.88671875" style="1" customWidth="1"/>
    <col min="4" max="4" width="18.5546875" style="1" customWidth="1"/>
    <col min="5" max="5" width="19.77734375" style="2" customWidth="1"/>
    <col min="6" max="6" width="9.44140625" style="2" customWidth="1"/>
    <col min="7" max="7" width="88.6640625" style="1" customWidth="1"/>
    <col min="8" max="8" width="15.21875" style="3" bestFit="1" customWidth="1"/>
    <col min="9" max="9" width="18.21875" style="3" bestFit="1" customWidth="1"/>
    <col min="10" max="10" width="16.77734375" style="3" bestFit="1" customWidth="1"/>
    <col min="11" max="11" width="20.5546875" style="3" customWidth="1"/>
    <col min="12" max="12" width="25.88671875" style="3" customWidth="1"/>
    <col min="13" max="13" width="28" style="3" customWidth="1"/>
    <col min="14" max="16384" width="11.5546875" style="1"/>
  </cols>
  <sheetData>
    <row r="1" spans="2:13" ht="15" thickBot="1"/>
    <row r="2" spans="2:13" ht="31.2" customHeight="1" thickBot="1">
      <c r="B2" s="124" t="s">
        <v>61</v>
      </c>
      <c r="C2" s="27" t="s">
        <v>0</v>
      </c>
      <c r="D2" s="27" t="s">
        <v>1</v>
      </c>
      <c r="E2" s="27" t="s">
        <v>2</v>
      </c>
      <c r="F2" s="126" t="s">
        <v>18</v>
      </c>
      <c r="G2" s="126"/>
      <c r="H2" s="4"/>
      <c r="I2" s="4"/>
      <c r="J2" s="4"/>
      <c r="K2" s="4"/>
      <c r="L2" s="4"/>
      <c r="M2" s="4"/>
    </row>
    <row r="3" spans="2:13" ht="14.4" customHeight="1">
      <c r="B3" s="125"/>
      <c r="C3" s="127" t="s">
        <v>19</v>
      </c>
      <c r="D3" s="117" t="s">
        <v>20</v>
      </c>
      <c r="E3" s="120" t="s">
        <v>21</v>
      </c>
      <c r="F3" s="12" t="s">
        <v>22</v>
      </c>
      <c r="G3" s="13" t="s">
        <v>83</v>
      </c>
      <c r="H3" s="122"/>
      <c r="I3" s="23"/>
      <c r="J3" s="123"/>
      <c r="K3" s="5"/>
      <c r="L3" s="123"/>
      <c r="M3" s="116"/>
    </row>
    <row r="4" spans="2:13">
      <c r="B4" s="125"/>
      <c r="C4" s="128"/>
      <c r="D4" s="118"/>
      <c r="E4" s="130"/>
      <c r="F4" s="35"/>
      <c r="G4" s="36"/>
      <c r="H4" s="122"/>
      <c r="I4" s="23"/>
      <c r="J4" s="123"/>
      <c r="K4" s="5"/>
      <c r="L4" s="123"/>
      <c r="M4" s="116"/>
    </row>
    <row r="5" spans="2:13" ht="14.4" customHeight="1">
      <c r="B5" s="125"/>
      <c r="C5" s="128"/>
      <c r="D5" s="118"/>
      <c r="E5" s="130"/>
      <c r="F5" s="14" t="s">
        <v>23</v>
      </c>
      <c r="G5" s="15" t="s">
        <v>25</v>
      </c>
      <c r="H5" s="122"/>
      <c r="I5" s="23"/>
      <c r="J5" s="123"/>
      <c r="K5" s="5"/>
      <c r="L5" s="123"/>
      <c r="M5" s="116"/>
    </row>
    <row r="6" spans="2:13" ht="101.4" customHeight="1" thickBot="1">
      <c r="B6" s="125"/>
      <c r="C6" s="28" t="s">
        <v>26</v>
      </c>
      <c r="D6" s="129"/>
      <c r="E6" s="121"/>
      <c r="F6" s="14" t="s">
        <v>24</v>
      </c>
      <c r="G6" s="15" t="s">
        <v>84</v>
      </c>
      <c r="H6" s="23"/>
      <c r="I6" s="23"/>
      <c r="J6" s="24"/>
      <c r="K6" s="5"/>
      <c r="L6" s="24"/>
      <c r="M6" s="25"/>
    </row>
    <row r="7" spans="2:13" ht="57.6">
      <c r="B7" s="125"/>
      <c r="C7" s="29" t="s">
        <v>27</v>
      </c>
      <c r="D7" s="117" t="s">
        <v>28</v>
      </c>
      <c r="E7" s="11" t="s">
        <v>29</v>
      </c>
      <c r="F7" s="12" t="s">
        <v>30</v>
      </c>
      <c r="G7" s="13" t="s">
        <v>31</v>
      </c>
      <c r="H7" s="122"/>
      <c r="I7" s="23"/>
      <c r="J7" s="123"/>
      <c r="K7" s="5"/>
      <c r="L7" s="123"/>
      <c r="M7" s="116"/>
    </row>
    <row r="8" spans="2:13" ht="15" thickBot="1">
      <c r="B8" s="125"/>
      <c r="C8" s="30"/>
      <c r="D8" s="118"/>
      <c r="E8" s="18"/>
      <c r="F8" s="14" t="s">
        <v>32</v>
      </c>
      <c r="G8" s="15" t="s">
        <v>33</v>
      </c>
      <c r="H8" s="122"/>
      <c r="I8" s="23"/>
      <c r="J8" s="123"/>
      <c r="K8" s="5"/>
      <c r="L8" s="123"/>
      <c r="M8" s="116"/>
    </row>
    <row r="9" spans="2:13" ht="43.2">
      <c r="B9" s="125"/>
      <c r="C9" s="28" t="s">
        <v>34</v>
      </c>
      <c r="D9" s="118"/>
      <c r="E9" s="120" t="s">
        <v>35</v>
      </c>
      <c r="F9" s="35"/>
      <c r="G9" s="36"/>
      <c r="H9" s="122"/>
      <c r="I9" s="23"/>
      <c r="J9" s="123"/>
      <c r="K9" s="5"/>
      <c r="L9" s="123"/>
      <c r="M9" s="116"/>
    </row>
    <row r="10" spans="2:13" ht="15" thickBot="1">
      <c r="B10" s="125"/>
      <c r="C10" s="28"/>
      <c r="D10" s="118"/>
      <c r="E10" s="121"/>
      <c r="F10" s="14" t="s">
        <v>36</v>
      </c>
      <c r="G10" s="15" t="s">
        <v>274</v>
      </c>
      <c r="H10" s="122"/>
      <c r="I10" s="23"/>
      <c r="J10" s="123"/>
      <c r="K10" s="5"/>
      <c r="L10" s="123"/>
      <c r="M10" s="116"/>
    </row>
    <row r="11" spans="2:13" ht="58.2" thickBot="1">
      <c r="B11" s="125"/>
      <c r="C11" s="28" t="s">
        <v>38</v>
      </c>
      <c r="D11" s="118"/>
      <c r="E11" s="19" t="s">
        <v>39</v>
      </c>
      <c r="F11" s="14" t="s">
        <v>37</v>
      </c>
      <c r="G11" s="15" t="s">
        <v>40</v>
      </c>
      <c r="H11" s="122"/>
      <c r="I11" s="23"/>
      <c r="J11" s="123"/>
      <c r="K11" s="5"/>
      <c r="L11" s="123"/>
      <c r="M11" s="116"/>
    </row>
    <row r="12" spans="2:13" ht="72" customHeight="1">
      <c r="B12" s="125"/>
      <c r="C12" s="29" t="s">
        <v>41</v>
      </c>
      <c r="D12" s="117" t="s">
        <v>42</v>
      </c>
      <c r="E12" s="120" t="s">
        <v>43</v>
      </c>
      <c r="F12" s="42"/>
      <c r="G12" s="43"/>
      <c r="H12" s="122"/>
      <c r="I12" s="23"/>
      <c r="J12" s="123"/>
      <c r="K12" s="5"/>
      <c r="L12" s="123"/>
      <c r="M12" s="116"/>
    </row>
    <row r="13" spans="2:13" ht="15" thickBot="1">
      <c r="B13" s="125"/>
      <c r="C13" s="28"/>
      <c r="D13" s="118"/>
      <c r="E13" s="121"/>
      <c r="F13" s="14" t="s">
        <v>44</v>
      </c>
      <c r="G13" s="15" t="s">
        <v>317</v>
      </c>
      <c r="H13" s="122"/>
      <c r="I13" s="23"/>
      <c r="J13" s="123"/>
      <c r="K13" s="5"/>
      <c r="L13" s="123"/>
      <c r="M13" s="116"/>
    </row>
    <row r="14" spans="2:13" ht="72">
      <c r="B14" s="125"/>
      <c r="C14" s="28" t="s">
        <v>46</v>
      </c>
      <c r="D14" s="119"/>
      <c r="E14" s="120" t="s">
        <v>47</v>
      </c>
      <c r="F14" s="35"/>
      <c r="G14" s="36"/>
      <c r="H14" s="122"/>
      <c r="I14" s="23"/>
      <c r="J14" s="123"/>
      <c r="K14" s="5"/>
      <c r="L14" s="123"/>
      <c r="M14" s="116"/>
    </row>
    <row r="15" spans="2:13" ht="15" thickBot="1">
      <c r="B15" s="125"/>
      <c r="C15" s="28"/>
      <c r="D15" s="119"/>
      <c r="E15" s="121"/>
      <c r="F15" s="35"/>
      <c r="G15" s="36"/>
      <c r="H15" s="122"/>
      <c r="I15" s="23"/>
      <c r="J15" s="123"/>
      <c r="K15" s="5"/>
      <c r="L15" s="123"/>
      <c r="M15" s="116"/>
    </row>
    <row r="16" spans="2:13" ht="72" customHeight="1">
      <c r="B16" s="125"/>
      <c r="C16" s="28" t="s">
        <v>48</v>
      </c>
      <c r="D16" s="118"/>
      <c r="E16" s="16" t="s">
        <v>49</v>
      </c>
      <c r="F16" s="14" t="s">
        <v>45</v>
      </c>
      <c r="G16" s="15" t="s">
        <v>50</v>
      </c>
      <c r="H16" s="122"/>
      <c r="I16" s="23"/>
      <c r="J16" s="123"/>
      <c r="K16" s="5"/>
      <c r="L16" s="123"/>
      <c r="M16" s="116"/>
    </row>
    <row r="17" spans="2:13" ht="16.2" customHeight="1" thickBot="1">
      <c r="B17" s="125"/>
      <c r="C17" s="30"/>
      <c r="D17" s="118"/>
      <c r="E17" s="17"/>
      <c r="F17" s="14"/>
      <c r="G17" s="15"/>
      <c r="H17" s="122"/>
      <c r="I17" s="23"/>
      <c r="J17" s="123"/>
      <c r="K17" s="5"/>
      <c r="L17" s="123"/>
      <c r="M17" s="116"/>
    </row>
    <row r="18" spans="2:13" ht="28.8">
      <c r="B18" s="125"/>
      <c r="C18" s="29" t="s">
        <v>51</v>
      </c>
      <c r="D18" s="117" t="s">
        <v>52</v>
      </c>
      <c r="E18" s="120" t="s">
        <v>53</v>
      </c>
      <c r="F18" s="12" t="s">
        <v>54</v>
      </c>
      <c r="G18" s="13" t="s">
        <v>294</v>
      </c>
      <c r="H18" s="122"/>
      <c r="I18" s="23"/>
      <c r="J18" s="123"/>
      <c r="K18" s="5"/>
      <c r="L18" s="123"/>
      <c r="M18" s="116"/>
    </row>
    <row r="19" spans="2:13" ht="15" thickBot="1">
      <c r="B19" s="125"/>
      <c r="C19" s="28"/>
      <c r="D19" s="118"/>
      <c r="E19" s="121"/>
      <c r="F19" s="35"/>
      <c r="G19" s="36"/>
      <c r="H19" s="122"/>
      <c r="I19" s="23"/>
      <c r="J19" s="123"/>
      <c r="K19" s="5"/>
      <c r="L19" s="123"/>
      <c r="M19" s="116"/>
    </row>
    <row r="20" spans="2:13" ht="43.8" thickBot="1">
      <c r="B20" s="125"/>
      <c r="C20" s="28" t="s">
        <v>56</v>
      </c>
      <c r="D20" s="118"/>
      <c r="E20" s="19" t="s">
        <v>57</v>
      </c>
      <c r="F20" s="14" t="s">
        <v>55</v>
      </c>
      <c r="G20" s="15" t="s">
        <v>59</v>
      </c>
      <c r="H20" s="122"/>
      <c r="I20" s="23"/>
      <c r="J20" s="123"/>
      <c r="K20" s="5"/>
      <c r="L20" s="123"/>
      <c r="M20" s="116"/>
    </row>
    <row r="21" spans="2:13" ht="58.2" thickBot="1">
      <c r="B21" s="125"/>
      <c r="C21" s="31"/>
      <c r="D21" s="129"/>
      <c r="E21" s="19" t="s">
        <v>60</v>
      </c>
      <c r="F21" s="20" t="s">
        <v>58</v>
      </c>
      <c r="G21" s="21" t="s">
        <v>82</v>
      </c>
      <c r="H21" s="122"/>
      <c r="I21" s="23"/>
      <c r="J21" s="123"/>
      <c r="K21" s="5"/>
      <c r="L21" s="123"/>
      <c r="M21" s="116"/>
    </row>
    <row r="23" spans="2:13">
      <c r="E23" s="32"/>
    </row>
  </sheetData>
  <mergeCells count="20">
    <mergeCell ref="B2:B21"/>
    <mergeCell ref="F2:G2"/>
    <mergeCell ref="C3:C5"/>
    <mergeCell ref="D3:D6"/>
    <mergeCell ref="E3:E6"/>
    <mergeCell ref="D7:D11"/>
    <mergeCell ref="E18:E19"/>
    <mergeCell ref="D18:D21"/>
    <mergeCell ref="E9:E10"/>
    <mergeCell ref="M7:M21"/>
    <mergeCell ref="D12:D17"/>
    <mergeCell ref="E12:E13"/>
    <mergeCell ref="E14:E15"/>
    <mergeCell ref="M3:M5"/>
    <mergeCell ref="H3:H5"/>
    <mergeCell ref="J3:J5"/>
    <mergeCell ref="L3:L5"/>
    <mergeCell ref="H7:H21"/>
    <mergeCell ref="J7:J21"/>
    <mergeCell ref="L7:L2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B1:N22"/>
  <sheetViews>
    <sheetView showGridLines="0" zoomScale="70" zoomScaleNormal="70" workbookViewId="0">
      <selection activeCell="F9" sqref="F9"/>
    </sheetView>
  </sheetViews>
  <sheetFormatPr baseColWidth="10" defaultRowHeight="14.4"/>
  <cols>
    <col min="1" max="1" width="2.21875" style="1" customWidth="1"/>
    <col min="2" max="2" width="11.5546875" style="1" customWidth="1"/>
    <col min="3" max="3" width="18.5546875" style="1" customWidth="1"/>
    <col min="4" max="4" width="19.77734375" style="2" customWidth="1"/>
    <col min="5" max="5" width="9.44140625" style="2" customWidth="1"/>
    <col min="6" max="6" width="70.44140625" style="1" customWidth="1"/>
    <col min="7" max="7" width="15.21875" style="3" bestFit="1" customWidth="1"/>
    <col min="8" max="8" width="15.21875" style="3" hidden="1" customWidth="1"/>
    <col min="9" max="9" width="18.21875" style="3" bestFit="1" customWidth="1"/>
    <col min="10" max="10" width="21.6640625" style="3" customWidth="1"/>
    <col min="11" max="11" width="18.21875" style="3" customWidth="1"/>
    <col min="12" max="12" width="28" style="3" customWidth="1"/>
    <col min="13" max="16384" width="11.5546875" style="1"/>
  </cols>
  <sheetData>
    <row r="1" spans="2:14" ht="15" thickBot="1">
      <c r="L1" s="2"/>
      <c r="M1" s="2"/>
      <c r="N1" s="2"/>
    </row>
    <row r="2" spans="2:14" ht="31.2" customHeight="1" thickBot="1">
      <c r="B2" s="134" t="s">
        <v>61</v>
      </c>
      <c r="C2" s="22" t="s">
        <v>1</v>
      </c>
      <c r="D2" s="9" t="s">
        <v>2</v>
      </c>
      <c r="E2" s="142" t="s">
        <v>3</v>
      </c>
      <c r="F2" s="142"/>
      <c r="G2" s="8" t="s">
        <v>7</v>
      </c>
      <c r="H2" s="46" t="s">
        <v>318</v>
      </c>
      <c r="I2" s="8" t="s">
        <v>11</v>
      </c>
      <c r="J2" s="8" t="s">
        <v>12</v>
      </c>
      <c r="K2" s="8" t="s">
        <v>9</v>
      </c>
      <c r="L2" s="2"/>
      <c r="M2" s="2"/>
      <c r="N2" s="2"/>
    </row>
    <row r="3" spans="2:14" ht="43.2" customHeight="1">
      <c r="B3" s="135"/>
      <c r="C3" s="136" t="s">
        <v>343</v>
      </c>
      <c r="D3" s="143" t="s">
        <v>21</v>
      </c>
      <c r="E3" s="88" t="s">
        <v>22</v>
      </c>
      <c r="F3" s="89" t="s">
        <v>83</v>
      </c>
      <c r="G3" s="147">
        <f>100%/6</f>
        <v>0.16666666666666666</v>
      </c>
      <c r="H3" s="139">
        <f>($G$3)*35%</f>
        <v>5.8333333333333327E-2</v>
      </c>
      <c r="I3" s="85">
        <f>($H$3/3)</f>
        <v>1.9444444444444441E-2</v>
      </c>
      <c r="J3" s="26">
        <f>'Panel Control EU'!Q16</f>
        <v>1.9444444444444438E-2</v>
      </c>
      <c r="K3" s="131">
        <f>SUM(J3:J14)</f>
        <v>0.16666666666666669</v>
      </c>
      <c r="L3" s="2"/>
      <c r="M3" s="2"/>
      <c r="N3" s="2"/>
    </row>
    <row r="4" spans="2:14" ht="37.799999999999997" customHeight="1">
      <c r="B4" s="135"/>
      <c r="C4" s="137"/>
      <c r="D4" s="144"/>
      <c r="E4" s="90" t="s">
        <v>23</v>
      </c>
      <c r="F4" s="91" t="s">
        <v>25</v>
      </c>
      <c r="G4" s="148"/>
      <c r="H4" s="140"/>
      <c r="I4" s="86">
        <f>($H$3/3)</f>
        <v>1.9444444444444441E-2</v>
      </c>
      <c r="J4" s="49">
        <f>'Panel Control EU'!Q32</f>
        <v>1.9444444444444438E-2</v>
      </c>
      <c r="K4" s="132"/>
      <c r="L4" s="2"/>
      <c r="M4" s="2"/>
      <c r="N4" s="2"/>
    </row>
    <row r="5" spans="2:14" ht="36.6" customHeight="1" thickBot="1">
      <c r="B5" s="135"/>
      <c r="C5" s="138"/>
      <c r="D5" s="145"/>
      <c r="E5" s="96" t="s">
        <v>24</v>
      </c>
      <c r="F5" s="97" t="s">
        <v>84</v>
      </c>
      <c r="G5" s="148"/>
      <c r="H5" s="141"/>
      <c r="I5" s="87">
        <f>($H$3/3)</f>
        <v>1.9444444444444441E-2</v>
      </c>
      <c r="J5" s="50">
        <f>'Panel Control EU'!Q45</f>
        <v>1.9444444444444441E-2</v>
      </c>
      <c r="K5" s="132"/>
      <c r="L5" s="2"/>
      <c r="M5" s="2"/>
      <c r="N5" s="2"/>
    </row>
    <row r="6" spans="2:14" ht="41.4" customHeight="1">
      <c r="B6" s="135"/>
      <c r="C6" s="136" t="s">
        <v>344</v>
      </c>
      <c r="D6" s="143" t="s">
        <v>29</v>
      </c>
      <c r="E6" s="88" t="s">
        <v>30</v>
      </c>
      <c r="F6" s="89" t="s">
        <v>31</v>
      </c>
      <c r="G6" s="148"/>
      <c r="H6" s="139">
        <f>($G$3)*35%</f>
        <v>5.8333333333333327E-2</v>
      </c>
      <c r="I6" s="85">
        <f>($H$6/4)</f>
        <v>1.4583333333333332E-2</v>
      </c>
      <c r="J6" s="26">
        <f>'Panel Control EU'!Q62</f>
        <v>1.4583333333333334E-2</v>
      </c>
      <c r="K6" s="132"/>
      <c r="L6" s="2"/>
      <c r="M6" s="2"/>
      <c r="N6" s="2"/>
    </row>
    <row r="7" spans="2:14" ht="41.4" customHeight="1" thickBot="1">
      <c r="B7" s="135"/>
      <c r="C7" s="137"/>
      <c r="D7" s="145"/>
      <c r="E7" s="90" t="s">
        <v>32</v>
      </c>
      <c r="F7" s="91" t="s">
        <v>33</v>
      </c>
      <c r="G7" s="148"/>
      <c r="H7" s="140"/>
      <c r="I7" s="86">
        <f>($H$6/4)</f>
        <v>1.4583333333333332E-2</v>
      </c>
      <c r="J7" s="49">
        <f>'Panel Control EU'!Q79</f>
        <v>1.4583333333333334E-2</v>
      </c>
      <c r="K7" s="132"/>
      <c r="L7" s="2"/>
      <c r="M7" s="2"/>
      <c r="N7" s="2"/>
    </row>
    <row r="8" spans="2:14" ht="49.8" customHeight="1" thickBot="1">
      <c r="B8" s="135"/>
      <c r="C8" s="137"/>
      <c r="D8" s="94" t="s">
        <v>35</v>
      </c>
      <c r="E8" s="90" t="s">
        <v>36</v>
      </c>
      <c r="F8" s="91" t="s">
        <v>274</v>
      </c>
      <c r="G8" s="148"/>
      <c r="H8" s="140"/>
      <c r="I8" s="86">
        <f>($H$6/4)</f>
        <v>1.4583333333333332E-2</v>
      </c>
      <c r="J8" s="49">
        <f>'Panel Control EU'!Q92</f>
        <v>1.4583333333333332E-2</v>
      </c>
      <c r="K8" s="132"/>
      <c r="L8" s="2"/>
      <c r="M8" s="2"/>
      <c r="N8" s="2"/>
    </row>
    <row r="9" spans="2:14" ht="84" customHeight="1" thickBot="1">
      <c r="B9" s="135"/>
      <c r="C9" s="138"/>
      <c r="D9" s="95" t="s">
        <v>39</v>
      </c>
      <c r="E9" s="96" t="s">
        <v>37</v>
      </c>
      <c r="F9" s="97" t="s">
        <v>40</v>
      </c>
      <c r="G9" s="148"/>
      <c r="H9" s="141"/>
      <c r="I9" s="87">
        <f>($H$6/4)</f>
        <v>1.4583333333333332E-2</v>
      </c>
      <c r="J9" s="50">
        <f>'Panel Control EU'!Q103</f>
        <v>1.458333333333333E-2</v>
      </c>
      <c r="K9" s="132"/>
      <c r="L9" s="2"/>
      <c r="M9" s="2"/>
      <c r="N9" s="2"/>
    </row>
    <row r="10" spans="2:14" ht="49.8" customHeight="1" thickBot="1">
      <c r="B10" s="135"/>
      <c r="C10" s="136" t="s">
        <v>345</v>
      </c>
      <c r="D10" s="98" t="s">
        <v>43</v>
      </c>
      <c r="E10" s="88" t="s">
        <v>44</v>
      </c>
      <c r="F10" s="89" t="s">
        <v>317</v>
      </c>
      <c r="G10" s="148"/>
      <c r="H10" s="139">
        <f>($G$3)*15%</f>
        <v>2.4999999999999998E-2</v>
      </c>
      <c r="I10" s="85">
        <f>$H$10/2</f>
        <v>1.2499999999999999E-2</v>
      </c>
      <c r="J10" s="26">
        <f>'Panel Control EU'!Q120</f>
        <v>1.2499999999999997E-2</v>
      </c>
      <c r="K10" s="132"/>
      <c r="L10" s="2"/>
      <c r="M10" s="2"/>
      <c r="N10" s="2"/>
    </row>
    <row r="11" spans="2:14" ht="62.4" customHeight="1" thickBot="1">
      <c r="B11" s="135"/>
      <c r="C11" s="138"/>
      <c r="D11" s="95" t="s">
        <v>49</v>
      </c>
      <c r="E11" s="96" t="s">
        <v>45</v>
      </c>
      <c r="F11" s="97" t="s">
        <v>50</v>
      </c>
      <c r="G11" s="148"/>
      <c r="H11" s="141"/>
      <c r="I11" s="85">
        <f>$H$10/2</f>
        <v>1.2499999999999999E-2</v>
      </c>
      <c r="J11" s="50">
        <f>'Panel Control EU'!Q133</f>
        <v>1.2500000000000001E-2</v>
      </c>
      <c r="K11" s="132"/>
      <c r="L11" s="2"/>
      <c r="M11" s="2"/>
      <c r="N11" s="2"/>
    </row>
    <row r="12" spans="2:14" ht="27.6" customHeight="1" thickBot="1">
      <c r="B12" s="135"/>
      <c r="C12" s="136" t="s">
        <v>346</v>
      </c>
      <c r="D12" s="98" t="s">
        <v>53</v>
      </c>
      <c r="E12" s="88" t="s">
        <v>54</v>
      </c>
      <c r="F12" s="89" t="s">
        <v>294</v>
      </c>
      <c r="G12" s="148"/>
      <c r="H12" s="139">
        <f>($G$3)*15%</f>
        <v>2.4999999999999998E-2</v>
      </c>
      <c r="I12" s="85">
        <f>($H$12*0.45)</f>
        <v>1.125E-2</v>
      </c>
      <c r="J12" s="26">
        <f>'Panel Control EU'!Q144</f>
        <v>1.125E-2</v>
      </c>
      <c r="K12" s="132"/>
      <c r="L12" s="2"/>
      <c r="M12" s="2"/>
      <c r="N12" s="2"/>
    </row>
    <row r="13" spans="2:14" ht="39.6" customHeight="1" thickBot="1">
      <c r="B13" s="135"/>
      <c r="C13" s="137"/>
      <c r="D13" s="98" t="s">
        <v>57</v>
      </c>
      <c r="E13" s="90" t="s">
        <v>55</v>
      </c>
      <c r="F13" s="91" t="s">
        <v>59</v>
      </c>
      <c r="G13" s="148"/>
      <c r="H13" s="140"/>
      <c r="I13" s="86">
        <f>($H$12*0.35)</f>
        <v>8.7499999999999991E-3</v>
      </c>
      <c r="J13" s="49">
        <f>'Panel Control EU'!Q159</f>
        <v>8.7499999999999991E-3</v>
      </c>
      <c r="K13" s="132"/>
      <c r="L13" s="2"/>
      <c r="M13" s="2"/>
      <c r="N13" s="2"/>
    </row>
    <row r="14" spans="2:14" ht="75" customHeight="1" thickBot="1">
      <c r="B14" s="135"/>
      <c r="C14" s="138"/>
      <c r="D14" s="95" t="s">
        <v>60</v>
      </c>
      <c r="E14" s="92" t="s">
        <v>58</v>
      </c>
      <c r="F14" s="93" t="s">
        <v>82</v>
      </c>
      <c r="G14" s="149"/>
      <c r="H14" s="146"/>
      <c r="I14" s="87">
        <f>($H$12*0.2)</f>
        <v>5.0000000000000001E-3</v>
      </c>
      <c r="J14" s="50">
        <f>'Panel Control EU'!Q168</f>
        <v>5.0000000000000001E-3</v>
      </c>
      <c r="K14" s="133"/>
      <c r="L14" s="2"/>
      <c r="M14" s="2"/>
      <c r="N14" s="2"/>
    </row>
    <row r="15" spans="2:14">
      <c r="F15" s="2"/>
      <c r="G15" s="6"/>
      <c r="H15" s="34">
        <f>SUM(H3:H14)</f>
        <v>0.16666666666666666</v>
      </c>
      <c r="I15" s="7"/>
      <c r="J15" s="47"/>
      <c r="K15" s="6"/>
      <c r="L15" s="2"/>
      <c r="M15" s="2"/>
      <c r="N15" s="2"/>
    </row>
    <row r="16" spans="2:14">
      <c r="C16" s="2"/>
      <c r="F16" s="2"/>
      <c r="G16" s="6"/>
      <c r="H16" s="33"/>
      <c r="I16" s="51"/>
      <c r="J16" s="6"/>
      <c r="K16" s="6"/>
      <c r="L16" s="6"/>
      <c r="M16" s="6"/>
      <c r="N16" s="6"/>
    </row>
    <row r="17" spans="3:14">
      <c r="C17" s="2"/>
      <c r="D17" s="32"/>
      <c r="F17" s="2"/>
      <c r="G17" s="1"/>
      <c r="H17" s="1"/>
      <c r="I17" s="51"/>
      <c r="J17" s="6"/>
      <c r="K17" s="6"/>
      <c r="L17" s="6"/>
      <c r="M17" s="6"/>
      <c r="N17" s="6"/>
    </row>
    <row r="18" spans="3:14">
      <c r="C18" s="2"/>
      <c r="F18" s="2"/>
      <c r="G18" s="1"/>
      <c r="H18" s="1"/>
      <c r="I18" s="51"/>
      <c r="J18" s="6"/>
      <c r="K18" s="6"/>
      <c r="L18" s="6"/>
      <c r="M18" s="6"/>
      <c r="N18" s="6"/>
    </row>
    <row r="19" spans="3:14">
      <c r="C19" s="2"/>
      <c r="F19" s="2"/>
      <c r="G19" s="1"/>
      <c r="H19" s="1"/>
      <c r="J19" s="6"/>
      <c r="K19" s="6"/>
      <c r="L19" s="6"/>
      <c r="M19" s="6"/>
      <c r="N19" s="6"/>
    </row>
    <row r="20" spans="3:14">
      <c r="C20" s="2"/>
      <c r="F20" s="3"/>
      <c r="L20" s="6"/>
      <c r="M20" s="6"/>
      <c r="N20" s="6"/>
    </row>
    <row r="21" spans="3:14">
      <c r="C21" s="2"/>
      <c r="F21" s="3"/>
      <c r="L21" s="6"/>
      <c r="M21" s="6"/>
      <c r="N21" s="6"/>
    </row>
    <row r="22" spans="3:14">
      <c r="D22" s="1"/>
      <c r="E22" s="1"/>
      <c r="G22" s="1"/>
      <c r="H22" s="1"/>
      <c r="L22" s="6"/>
      <c r="M22" s="6"/>
      <c r="N22" s="6"/>
    </row>
  </sheetData>
  <sheetProtection password="C1EC" sheet="1" objects="1" scenarios="1"/>
  <mergeCells count="14">
    <mergeCell ref="K3:K14"/>
    <mergeCell ref="B2:B14"/>
    <mergeCell ref="C3:C5"/>
    <mergeCell ref="C6:C9"/>
    <mergeCell ref="C10:C11"/>
    <mergeCell ref="C12:C14"/>
    <mergeCell ref="H3:H5"/>
    <mergeCell ref="E2:F2"/>
    <mergeCell ref="D3:D5"/>
    <mergeCell ref="D6:D7"/>
    <mergeCell ref="H6:H9"/>
    <mergeCell ref="H10:H11"/>
    <mergeCell ref="H12:H14"/>
    <mergeCell ref="G3:G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theme="5"/>
  </sheetPr>
  <dimension ref="B2:AF169"/>
  <sheetViews>
    <sheetView showGridLines="0" tabSelected="1" zoomScale="70" zoomScaleNormal="70" workbookViewId="0">
      <selection activeCell="T17" sqref="T17"/>
    </sheetView>
  </sheetViews>
  <sheetFormatPr baseColWidth="10" defaultRowHeight="14.4"/>
  <cols>
    <col min="1" max="1" width="4.44140625" style="64" customWidth="1"/>
    <col min="2" max="2" width="7.44140625" style="64" customWidth="1"/>
    <col min="3" max="3" width="47.5546875" style="64" customWidth="1"/>
    <col min="4" max="4" width="46.21875" style="64" customWidth="1"/>
    <col min="5" max="5" width="10.88671875" style="64" customWidth="1"/>
    <col min="6" max="6" width="10.6640625" style="64" customWidth="1"/>
    <col min="7" max="7" width="13.88671875" style="64" customWidth="1"/>
    <col min="8" max="8" width="17.44140625" style="103" customWidth="1"/>
    <col min="9" max="9" width="15.5546875" style="64" hidden="1" customWidth="1"/>
    <col min="10" max="10" width="19" style="64" customWidth="1"/>
    <col min="11" max="11" width="8.88671875" style="103" customWidth="1"/>
    <col min="12" max="12" width="9.44140625" style="103" customWidth="1"/>
    <col min="13" max="13" width="11" style="103" customWidth="1"/>
    <col min="14" max="15" width="15.77734375" style="103" hidden="1" customWidth="1"/>
    <col min="16" max="16" width="14.44140625" style="115" customWidth="1"/>
    <col min="17" max="17" width="10.21875" style="115" customWidth="1"/>
    <col min="18" max="16384" width="11.5546875" style="64"/>
  </cols>
  <sheetData>
    <row r="2" spans="2:32" s="54" customFormat="1" ht="28.8">
      <c r="B2" s="55"/>
      <c r="C2" s="55"/>
      <c r="D2" s="55"/>
      <c r="E2" s="55"/>
      <c r="F2" s="55"/>
      <c r="G2" s="56" t="s">
        <v>10</v>
      </c>
      <c r="H2" s="150" t="s">
        <v>14</v>
      </c>
      <c r="I2" s="52"/>
      <c r="J2" s="152" t="s">
        <v>336</v>
      </c>
      <c r="K2" s="154" t="s">
        <v>15</v>
      </c>
      <c r="L2" s="155"/>
      <c r="M2" s="156"/>
      <c r="N2" s="150" t="s">
        <v>17</v>
      </c>
      <c r="O2" s="160" t="s">
        <v>16</v>
      </c>
      <c r="P2" s="152" t="s">
        <v>8</v>
      </c>
      <c r="Q2" s="110"/>
    </row>
    <row r="3" spans="2:32" s="54" customFormat="1" ht="19.8" customHeight="1">
      <c r="B3" s="57" t="str">
        <f>TABLA_EU!F3</f>
        <v>EU.1.1</v>
      </c>
      <c r="C3" s="57" t="str">
        <f>TABLA_EU!G3</f>
        <v xml:space="preserve"> Renaturalización  (SbN)</v>
      </c>
      <c r="D3" s="55"/>
      <c r="E3" s="55"/>
      <c r="F3" s="55"/>
      <c r="G3" s="10">
        <f>'Tabla Resultados EU'!I3</f>
        <v>1.9444444444444441E-2</v>
      </c>
      <c r="H3" s="151"/>
      <c r="I3" s="53"/>
      <c r="J3" s="153"/>
      <c r="K3" s="157"/>
      <c r="L3" s="158"/>
      <c r="M3" s="159"/>
      <c r="N3" s="151"/>
      <c r="O3" s="161"/>
      <c r="P3" s="153"/>
      <c r="Q3" s="110"/>
    </row>
    <row r="4" spans="2:32" s="54" customFormat="1" ht="14.4" customHeight="1">
      <c r="B4" s="55"/>
      <c r="C4" s="55"/>
      <c r="D4" s="55"/>
      <c r="E4" s="55"/>
      <c r="F4" s="55"/>
      <c r="G4" s="55"/>
      <c r="H4" s="99"/>
      <c r="I4" s="55"/>
      <c r="J4" s="55"/>
      <c r="K4" s="104" t="s">
        <v>4</v>
      </c>
      <c r="L4" s="104" t="s">
        <v>5</v>
      </c>
      <c r="M4" s="104" t="s">
        <v>6</v>
      </c>
      <c r="N4" s="99"/>
      <c r="O4" s="99"/>
      <c r="P4" s="110"/>
      <c r="Q4" s="110"/>
    </row>
    <row r="5" spans="2:32" s="54" customFormat="1" ht="13.8" hidden="1" customHeight="1">
      <c r="B5" s="55"/>
      <c r="C5" s="55"/>
      <c r="D5" s="55"/>
      <c r="E5" s="55"/>
      <c r="F5" s="55"/>
      <c r="G5" s="55"/>
      <c r="H5" s="99"/>
      <c r="I5" s="55"/>
      <c r="J5" s="55"/>
      <c r="K5" s="105">
        <f>(G6/3)</f>
        <v>1.944444444444444E-3</v>
      </c>
      <c r="L5" s="105">
        <f>(G6/3)*2</f>
        <v>3.8888888888888879E-3</v>
      </c>
      <c r="M5" s="105">
        <f>(G6/3)*3</f>
        <v>5.8333333333333319E-3</v>
      </c>
      <c r="N5" s="99"/>
      <c r="O5" s="99"/>
      <c r="P5" s="110"/>
      <c r="Q5" s="110"/>
    </row>
    <row r="6" spans="2:32" s="54" customFormat="1" ht="15">
      <c r="B6" s="55"/>
      <c r="C6" s="162" t="s">
        <v>62</v>
      </c>
      <c r="D6" s="162"/>
      <c r="E6" s="162"/>
      <c r="F6" s="162"/>
      <c r="G6" s="58">
        <f>$G$3*0.3</f>
        <v>5.8333333333333319E-3</v>
      </c>
      <c r="H6" s="100" t="s">
        <v>13</v>
      </c>
      <c r="I6" s="59">
        <f>IF(H6="Sí",1)+IF(H6="No",0)</f>
        <v>1</v>
      </c>
      <c r="J6" s="60" t="s">
        <v>348</v>
      </c>
      <c r="K6" s="101"/>
      <c r="L6" s="101"/>
      <c r="M6" s="101"/>
      <c r="N6" s="106">
        <v>3</v>
      </c>
      <c r="O6" s="107">
        <f>INDEX(K5:M5,N6)</f>
        <v>5.8333333333333319E-3</v>
      </c>
      <c r="P6" s="111">
        <f>O6*I6</f>
        <v>5.8333333333333319E-3</v>
      </c>
      <c r="Q6" s="112"/>
      <c r="AF6" s="54">
        <v>1</v>
      </c>
    </row>
    <row r="7" spans="2:32" s="54" customFormat="1" ht="17.399999999999999" hidden="1" customHeight="1">
      <c r="B7" s="55"/>
      <c r="C7" s="61"/>
      <c r="D7" s="61"/>
      <c r="E7" s="61"/>
      <c r="F7" s="61"/>
      <c r="G7" s="62"/>
      <c r="H7" s="101"/>
      <c r="I7" s="61"/>
      <c r="J7" s="61"/>
      <c r="K7" s="108">
        <f>(G8/3)</f>
        <v>6.4814814814814802E-4</v>
      </c>
      <c r="L7" s="108">
        <f>(G8/3)*2</f>
        <v>1.296296296296296E-3</v>
      </c>
      <c r="M7" s="108">
        <f>(G8/3)*3</f>
        <v>1.944444444444444E-3</v>
      </c>
      <c r="N7" s="109"/>
      <c r="O7" s="109"/>
      <c r="P7" s="113"/>
      <c r="Q7" s="110"/>
    </row>
    <row r="8" spans="2:32" s="54" customFormat="1">
      <c r="B8" s="55"/>
      <c r="C8" s="162" t="s">
        <v>85</v>
      </c>
      <c r="D8" s="162"/>
      <c r="E8" s="162"/>
      <c r="F8" s="162"/>
      <c r="G8" s="58">
        <f>$G$3*0.1</f>
        <v>1.9444444444444442E-3</v>
      </c>
      <c r="H8" s="100" t="s">
        <v>13</v>
      </c>
      <c r="I8" s="59">
        <f t="shared" ref="I8:I16" si="0">IF(H8="Sí",1)+IF(H8="No",0)</f>
        <v>1</v>
      </c>
      <c r="J8" s="60" t="s">
        <v>348</v>
      </c>
      <c r="K8" s="101"/>
      <c r="L8" s="101"/>
      <c r="M8" s="101"/>
      <c r="N8" s="106">
        <v>3</v>
      </c>
      <c r="O8" s="107">
        <f>INDEX(K7:M7,N8)</f>
        <v>1.944444444444444E-3</v>
      </c>
      <c r="P8" s="111">
        <f>O8*I8</f>
        <v>1.944444444444444E-3</v>
      </c>
      <c r="Q8" s="110"/>
    </row>
    <row r="9" spans="2:32" s="54" customFormat="1" ht="14.4" hidden="1" customHeight="1">
      <c r="B9" s="55"/>
      <c r="C9" s="61"/>
      <c r="D9" s="61"/>
      <c r="E9" s="61"/>
      <c r="F9" s="61"/>
      <c r="G9" s="62"/>
      <c r="H9" s="101"/>
      <c r="I9" s="61"/>
      <c r="J9" s="63"/>
      <c r="K9" s="108">
        <f>(G10/3)</f>
        <v>1.944444444444444E-3</v>
      </c>
      <c r="L9" s="108">
        <f>(G10/3)*2</f>
        <v>3.8888888888888879E-3</v>
      </c>
      <c r="M9" s="108">
        <f>(G10/3)*3</f>
        <v>5.8333333333333319E-3</v>
      </c>
      <c r="N9" s="109"/>
      <c r="O9" s="109"/>
      <c r="P9" s="113"/>
      <c r="Q9" s="110"/>
    </row>
    <row r="10" spans="2:32" s="54" customFormat="1">
      <c r="B10" s="55"/>
      <c r="C10" s="162" t="s">
        <v>86</v>
      </c>
      <c r="D10" s="162"/>
      <c r="E10" s="162"/>
      <c r="F10" s="162"/>
      <c r="G10" s="58">
        <f>$G$3*0.3</f>
        <v>5.8333333333333319E-3</v>
      </c>
      <c r="H10" s="100" t="s">
        <v>13</v>
      </c>
      <c r="I10" s="59">
        <f t="shared" si="0"/>
        <v>1</v>
      </c>
      <c r="J10" s="60" t="s">
        <v>348</v>
      </c>
      <c r="K10" s="101"/>
      <c r="L10" s="101"/>
      <c r="M10" s="101"/>
      <c r="N10" s="106">
        <v>3</v>
      </c>
      <c r="O10" s="107">
        <f>INDEX(K9:M9,N10)</f>
        <v>5.8333333333333319E-3</v>
      </c>
      <c r="P10" s="111">
        <f t="shared" ref="P10:P16" si="1">O10*I10</f>
        <v>5.8333333333333319E-3</v>
      </c>
      <c r="Q10" s="110"/>
    </row>
    <row r="11" spans="2:32" s="54" customFormat="1" hidden="1">
      <c r="B11" s="55"/>
      <c r="C11" s="61"/>
      <c r="D11" s="61"/>
      <c r="E11" s="61"/>
      <c r="F11" s="61"/>
      <c r="G11" s="62"/>
      <c r="H11" s="101"/>
      <c r="I11" s="61"/>
      <c r="J11" s="61"/>
      <c r="K11" s="108">
        <f>(G12/3)</f>
        <v>6.4814814814814802E-4</v>
      </c>
      <c r="L11" s="108">
        <f>(G12/3)*2</f>
        <v>1.296296296296296E-3</v>
      </c>
      <c r="M11" s="108">
        <f>(G12/3)*3</f>
        <v>1.944444444444444E-3</v>
      </c>
      <c r="N11" s="109"/>
      <c r="O11" s="109"/>
      <c r="P11" s="113"/>
      <c r="Q11" s="110"/>
    </row>
    <row r="12" spans="2:32" s="54" customFormat="1" ht="14.4" customHeight="1">
      <c r="B12" s="55"/>
      <c r="C12" s="162" t="s">
        <v>249</v>
      </c>
      <c r="D12" s="162"/>
      <c r="E12" s="162"/>
      <c r="F12" s="162"/>
      <c r="G12" s="58">
        <f>$G$3*0.1</f>
        <v>1.9444444444444442E-3</v>
      </c>
      <c r="H12" s="100" t="s">
        <v>13</v>
      </c>
      <c r="I12" s="59">
        <f t="shared" si="0"/>
        <v>1</v>
      </c>
      <c r="J12" s="60" t="s">
        <v>348</v>
      </c>
      <c r="K12" s="101"/>
      <c r="L12" s="101"/>
      <c r="M12" s="101"/>
      <c r="N12" s="106">
        <v>3</v>
      </c>
      <c r="O12" s="107">
        <f>INDEX(K11:M11,N12)</f>
        <v>1.944444444444444E-3</v>
      </c>
      <c r="P12" s="111">
        <f t="shared" si="1"/>
        <v>1.944444444444444E-3</v>
      </c>
      <c r="Q12" s="110"/>
    </row>
    <row r="13" spans="2:32" s="54" customFormat="1" ht="14.4" hidden="1" customHeight="1">
      <c r="B13" s="55"/>
      <c r="C13" s="61"/>
      <c r="D13" s="61"/>
      <c r="E13" s="61"/>
      <c r="F13" s="61"/>
      <c r="G13" s="62"/>
      <c r="H13" s="101"/>
      <c r="I13" s="61"/>
      <c r="J13" s="61"/>
      <c r="K13" s="108">
        <f>(G14/3)</f>
        <v>6.4814814814814802E-4</v>
      </c>
      <c r="L13" s="108">
        <f>(G14/3)*2</f>
        <v>1.296296296296296E-3</v>
      </c>
      <c r="M13" s="108">
        <f>(G14/3)*3</f>
        <v>1.944444444444444E-3</v>
      </c>
      <c r="N13" s="109"/>
      <c r="O13" s="109"/>
      <c r="P13" s="113"/>
      <c r="Q13" s="110"/>
    </row>
    <row r="14" spans="2:32" s="54" customFormat="1" ht="14.4" customHeight="1" thickBot="1">
      <c r="B14" s="55"/>
      <c r="C14" s="162" t="s">
        <v>70</v>
      </c>
      <c r="D14" s="162"/>
      <c r="E14" s="162"/>
      <c r="F14" s="162"/>
      <c r="G14" s="58">
        <f>$G$3*0.1</f>
        <v>1.9444444444444442E-3</v>
      </c>
      <c r="H14" s="100" t="s">
        <v>13</v>
      </c>
      <c r="I14" s="59">
        <f t="shared" si="0"/>
        <v>1</v>
      </c>
      <c r="J14" s="60" t="s">
        <v>348</v>
      </c>
      <c r="K14" s="101"/>
      <c r="L14" s="101"/>
      <c r="M14" s="101"/>
      <c r="N14" s="106">
        <v>3</v>
      </c>
      <c r="O14" s="107">
        <f>INDEX(K13:M13,N14)</f>
        <v>1.944444444444444E-3</v>
      </c>
      <c r="P14" s="111">
        <f t="shared" si="1"/>
        <v>1.944444444444444E-3</v>
      </c>
      <c r="Q14" s="110"/>
    </row>
    <row r="15" spans="2:32" s="54" customFormat="1" ht="15" hidden="1" thickBot="1">
      <c r="B15" s="55"/>
      <c r="C15" s="61"/>
      <c r="D15" s="61"/>
      <c r="E15" s="61"/>
      <c r="F15" s="61"/>
      <c r="G15" s="61"/>
      <c r="H15" s="101"/>
      <c r="I15" s="61"/>
      <c r="J15" s="61"/>
      <c r="K15" s="108">
        <f>(G16/3)</f>
        <v>6.4814814814814802E-4</v>
      </c>
      <c r="L15" s="108">
        <f>(G16/3)*2</f>
        <v>1.296296296296296E-3</v>
      </c>
      <c r="M15" s="108">
        <f>(G16/3)*3</f>
        <v>1.944444444444444E-3</v>
      </c>
      <c r="N15" s="109"/>
      <c r="O15" s="109"/>
      <c r="P15" s="113"/>
      <c r="Q15" s="110"/>
    </row>
    <row r="16" spans="2:32" s="54" customFormat="1" ht="15" thickBot="1">
      <c r="B16" s="55"/>
      <c r="C16" s="162" t="s">
        <v>75</v>
      </c>
      <c r="D16" s="162"/>
      <c r="E16" s="162"/>
      <c r="F16" s="162"/>
      <c r="G16" s="58">
        <f>$G$3*0.1</f>
        <v>1.9444444444444442E-3</v>
      </c>
      <c r="H16" s="100" t="s">
        <v>13</v>
      </c>
      <c r="I16" s="59">
        <f t="shared" si="0"/>
        <v>1</v>
      </c>
      <c r="J16" s="60" t="s">
        <v>348</v>
      </c>
      <c r="K16" s="101"/>
      <c r="L16" s="101"/>
      <c r="M16" s="101"/>
      <c r="N16" s="106">
        <v>3</v>
      </c>
      <c r="O16" s="107">
        <f>INDEX(K15:M15,N16)</f>
        <v>1.944444444444444E-3</v>
      </c>
      <c r="P16" s="111">
        <f t="shared" si="1"/>
        <v>1.944444444444444E-3</v>
      </c>
      <c r="Q16" s="114">
        <f>SUM(P6:P16)</f>
        <v>1.9444444444444438E-2</v>
      </c>
    </row>
    <row r="17" spans="2:18" s="54" customFormat="1">
      <c r="B17" s="64"/>
      <c r="G17" s="65">
        <f>SUM(G6:G16)</f>
        <v>1.9444444444444441E-2</v>
      </c>
      <c r="H17" s="102"/>
      <c r="K17" s="103"/>
      <c r="L17" s="103"/>
      <c r="M17" s="103"/>
      <c r="N17" s="103"/>
      <c r="O17" s="103"/>
      <c r="P17" s="115"/>
      <c r="Q17" s="115"/>
      <c r="R17" s="64"/>
    </row>
    <row r="20" spans="2:18" ht="28.8" customHeight="1">
      <c r="B20" s="55"/>
      <c r="C20" s="55"/>
      <c r="D20" s="55"/>
      <c r="E20" s="55"/>
      <c r="F20" s="55"/>
      <c r="G20" s="56" t="s">
        <v>10</v>
      </c>
      <c r="H20" s="150" t="s">
        <v>14</v>
      </c>
      <c r="I20" s="52"/>
      <c r="J20" s="152" t="s">
        <v>336</v>
      </c>
      <c r="K20" s="154" t="s">
        <v>15</v>
      </c>
      <c r="L20" s="155"/>
      <c r="M20" s="156"/>
      <c r="N20" s="150" t="s">
        <v>17</v>
      </c>
      <c r="O20" s="160" t="s">
        <v>16</v>
      </c>
      <c r="P20" s="152" t="s">
        <v>8</v>
      </c>
      <c r="Q20" s="110"/>
    </row>
    <row r="21" spans="2:18">
      <c r="B21" s="57" t="str">
        <f>TABLA_EU!F5</f>
        <v>EU.1.2</v>
      </c>
      <c r="C21" s="57" t="str">
        <f>TABLA_EU!G5</f>
        <v>Confort urbano. Diseño urbano basado en la Naturaleza. I-VA</v>
      </c>
      <c r="D21" s="55"/>
      <c r="E21" s="55"/>
      <c r="F21" s="55"/>
      <c r="G21" s="10">
        <f>'Tabla Resultados EU'!I4</f>
        <v>1.9444444444444441E-2</v>
      </c>
      <c r="H21" s="151"/>
      <c r="I21" s="53"/>
      <c r="J21" s="153"/>
      <c r="K21" s="157"/>
      <c r="L21" s="158"/>
      <c r="M21" s="159"/>
      <c r="N21" s="151"/>
      <c r="O21" s="161"/>
      <c r="P21" s="153"/>
      <c r="Q21" s="110"/>
    </row>
    <row r="22" spans="2:18">
      <c r="B22" s="55"/>
      <c r="C22" s="55"/>
      <c r="D22" s="55"/>
      <c r="E22" s="55"/>
      <c r="F22" s="55"/>
      <c r="G22" s="55"/>
      <c r="H22" s="99"/>
      <c r="I22" s="55"/>
      <c r="J22" s="55"/>
      <c r="K22" s="104" t="s">
        <v>4</v>
      </c>
      <c r="L22" s="104" t="s">
        <v>5</v>
      </c>
      <c r="M22" s="104" t="s">
        <v>6</v>
      </c>
      <c r="N22" s="99"/>
      <c r="O22" s="99"/>
      <c r="P22" s="110"/>
      <c r="Q22" s="110"/>
    </row>
    <row r="23" spans="2:18" hidden="1">
      <c r="B23" s="55"/>
      <c r="C23" s="55"/>
      <c r="D23" s="55"/>
      <c r="E23" s="55"/>
      <c r="F23" s="55"/>
      <c r="G23" s="55"/>
      <c r="H23" s="99"/>
      <c r="I23" s="55"/>
      <c r="J23" s="55"/>
      <c r="K23" s="105">
        <f>(G24/3)</f>
        <v>1.6203703703703701E-3</v>
      </c>
      <c r="L23" s="105">
        <f>(G24/3)*2</f>
        <v>3.2407407407407402E-3</v>
      </c>
      <c r="M23" s="105">
        <f>(G24/3)*3</f>
        <v>4.8611111111111103E-3</v>
      </c>
      <c r="N23" s="99"/>
      <c r="O23" s="99"/>
      <c r="P23" s="110"/>
      <c r="Q23" s="110"/>
    </row>
    <row r="24" spans="2:18" ht="15">
      <c r="B24" s="55"/>
      <c r="C24" s="162" t="s">
        <v>63</v>
      </c>
      <c r="D24" s="162"/>
      <c r="E24" s="162"/>
      <c r="F24" s="162"/>
      <c r="G24" s="58">
        <f>$G$21*0.25</f>
        <v>4.8611111111111103E-3</v>
      </c>
      <c r="H24" s="100" t="s">
        <v>13</v>
      </c>
      <c r="I24" s="59">
        <f>IF(H24="Sí",1)+IF(H24="No",0)</f>
        <v>1</v>
      </c>
      <c r="J24" s="60" t="s">
        <v>349</v>
      </c>
      <c r="K24" s="101"/>
      <c r="L24" s="101"/>
      <c r="M24" s="101"/>
      <c r="N24" s="106">
        <v>3</v>
      </c>
      <c r="O24" s="107">
        <f>INDEX(K23:M23,N24)</f>
        <v>4.8611111111111103E-3</v>
      </c>
      <c r="P24" s="111">
        <f>O24*I24</f>
        <v>4.8611111111111103E-3</v>
      </c>
      <c r="Q24" s="112"/>
    </row>
    <row r="25" spans="2:18" hidden="1">
      <c r="B25" s="55"/>
      <c r="C25" s="61"/>
      <c r="D25" s="61"/>
      <c r="E25" s="61"/>
      <c r="F25" s="61"/>
      <c r="G25" s="62"/>
      <c r="H25" s="101"/>
      <c r="I25" s="61">
        <f t="shared" ref="I25" si="2">IF(H25="Sí",1)+IF(H25="No",0)</f>
        <v>0</v>
      </c>
      <c r="J25" s="61"/>
      <c r="K25" s="108">
        <f>(G26/3)</f>
        <v>1.944444444444444E-3</v>
      </c>
      <c r="L25" s="108">
        <f>(G26/3)*2</f>
        <v>3.8888888888888879E-3</v>
      </c>
      <c r="M25" s="108">
        <f>(G26/3)*3</f>
        <v>5.8333333333333319E-3</v>
      </c>
      <c r="N25" s="109"/>
      <c r="O25" s="109"/>
      <c r="P25" s="113"/>
      <c r="Q25" s="110"/>
    </row>
    <row r="26" spans="2:18">
      <c r="B26" s="55"/>
      <c r="C26" s="162" t="s">
        <v>92</v>
      </c>
      <c r="D26" s="162"/>
      <c r="E26" s="162"/>
      <c r="F26" s="162"/>
      <c r="G26" s="58">
        <f>$G$21*0.3</f>
        <v>5.8333333333333319E-3</v>
      </c>
      <c r="H26" s="100" t="s">
        <v>13</v>
      </c>
      <c r="I26" s="59">
        <f t="shared" ref="I26:I32" si="3">IF(H26="Sí",1)+IF(H26="No",0)</f>
        <v>1</v>
      </c>
      <c r="J26" s="60" t="s">
        <v>349</v>
      </c>
      <c r="K26" s="101"/>
      <c r="L26" s="101"/>
      <c r="M26" s="101"/>
      <c r="N26" s="106">
        <v>3</v>
      </c>
      <c r="O26" s="107">
        <f>INDEX(K25:M25,N26)</f>
        <v>5.8333333333333319E-3</v>
      </c>
      <c r="P26" s="111">
        <f>O26*I26</f>
        <v>5.8333333333333319E-3</v>
      </c>
      <c r="Q26" s="110"/>
    </row>
    <row r="27" spans="2:18" hidden="1">
      <c r="B27" s="55"/>
      <c r="C27" s="61"/>
      <c r="D27" s="61"/>
      <c r="E27" s="61"/>
      <c r="F27" s="61"/>
      <c r="G27" s="62"/>
      <c r="H27" s="101"/>
      <c r="I27" s="61">
        <f t="shared" si="3"/>
        <v>0</v>
      </c>
      <c r="J27" s="61"/>
      <c r="K27" s="108">
        <f>(G28/3)</f>
        <v>9.7222222222222198E-4</v>
      </c>
      <c r="L27" s="108">
        <f>(G28/3)*2</f>
        <v>1.944444444444444E-3</v>
      </c>
      <c r="M27" s="108">
        <f>(G28/3)*3</f>
        <v>2.9166666666666659E-3</v>
      </c>
      <c r="N27" s="109"/>
      <c r="O27" s="109"/>
      <c r="P27" s="113"/>
      <c r="Q27" s="110"/>
    </row>
    <row r="28" spans="2:18">
      <c r="B28" s="55"/>
      <c r="C28" s="162" t="s">
        <v>250</v>
      </c>
      <c r="D28" s="162"/>
      <c r="E28" s="162"/>
      <c r="F28" s="162"/>
      <c r="G28" s="58">
        <f>$G$21*0.15</f>
        <v>2.9166666666666659E-3</v>
      </c>
      <c r="H28" s="100" t="s">
        <v>13</v>
      </c>
      <c r="I28" s="59">
        <f t="shared" si="3"/>
        <v>1</v>
      </c>
      <c r="J28" s="60" t="s">
        <v>349</v>
      </c>
      <c r="K28" s="101"/>
      <c r="L28" s="101"/>
      <c r="M28" s="101"/>
      <c r="N28" s="106">
        <v>3</v>
      </c>
      <c r="O28" s="107">
        <f>INDEX(K27:M27,N28)</f>
        <v>2.9166666666666659E-3</v>
      </c>
      <c r="P28" s="111">
        <f>O28*I28</f>
        <v>2.9166666666666659E-3</v>
      </c>
      <c r="Q28" s="110"/>
    </row>
    <row r="29" spans="2:18" hidden="1">
      <c r="B29" s="55"/>
      <c r="C29" s="61"/>
      <c r="D29" s="61"/>
      <c r="E29" s="61"/>
      <c r="F29" s="61"/>
      <c r="G29" s="62"/>
      <c r="H29" s="101"/>
      <c r="I29" s="61">
        <f t="shared" si="3"/>
        <v>0</v>
      </c>
      <c r="J29" s="61"/>
      <c r="K29" s="108">
        <f>(G28/3)</f>
        <v>9.7222222222222198E-4</v>
      </c>
      <c r="L29" s="108">
        <f>(G28/3)*2</f>
        <v>1.944444444444444E-3</v>
      </c>
      <c r="M29" s="108">
        <f>(G28/3)*3</f>
        <v>2.9166666666666659E-3</v>
      </c>
      <c r="N29" s="109"/>
      <c r="O29" s="109"/>
      <c r="P29" s="113"/>
      <c r="Q29" s="110"/>
    </row>
    <row r="30" spans="2:18" ht="15" thickBot="1">
      <c r="B30" s="55"/>
      <c r="C30" s="162" t="s">
        <v>78</v>
      </c>
      <c r="D30" s="162"/>
      <c r="E30" s="162"/>
      <c r="F30" s="162"/>
      <c r="G30" s="58">
        <f>$G$21*0.15</f>
        <v>2.9166666666666659E-3</v>
      </c>
      <c r="H30" s="100" t="s">
        <v>13</v>
      </c>
      <c r="I30" s="59">
        <f t="shared" si="3"/>
        <v>1</v>
      </c>
      <c r="J30" s="60" t="s">
        <v>349</v>
      </c>
      <c r="K30" s="101"/>
      <c r="L30" s="101"/>
      <c r="M30" s="101"/>
      <c r="N30" s="106">
        <v>3</v>
      </c>
      <c r="O30" s="107">
        <f>INDEX(K29:M29,N30)</f>
        <v>2.9166666666666659E-3</v>
      </c>
      <c r="P30" s="111">
        <f>O30*I30</f>
        <v>2.9166666666666659E-3</v>
      </c>
    </row>
    <row r="31" spans="2:18" hidden="1">
      <c r="B31" s="55"/>
      <c r="C31" s="61"/>
      <c r="D31" s="61"/>
      <c r="E31" s="61"/>
      <c r="F31" s="61"/>
      <c r="G31" s="62"/>
      <c r="H31" s="101"/>
      <c r="I31" s="61">
        <f t="shared" si="3"/>
        <v>0</v>
      </c>
      <c r="J31" s="61"/>
      <c r="K31" s="108">
        <f>(G30/3)</f>
        <v>9.7222222222222198E-4</v>
      </c>
      <c r="L31" s="108">
        <f>(G30/3)*2</f>
        <v>1.944444444444444E-3</v>
      </c>
      <c r="M31" s="108">
        <f>(G30/3)*3</f>
        <v>2.9166666666666659E-3</v>
      </c>
      <c r="N31" s="109"/>
      <c r="O31" s="109"/>
      <c r="P31" s="113"/>
      <c r="Q31" s="110"/>
    </row>
    <row r="32" spans="2:18" ht="15" thickBot="1">
      <c r="B32" s="55"/>
      <c r="C32" s="162" t="s">
        <v>87</v>
      </c>
      <c r="D32" s="162"/>
      <c r="E32" s="162"/>
      <c r="F32" s="162"/>
      <c r="G32" s="58">
        <f>$G$21*0.15</f>
        <v>2.9166666666666659E-3</v>
      </c>
      <c r="H32" s="100" t="s">
        <v>13</v>
      </c>
      <c r="I32" s="59">
        <f t="shared" si="3"/>
        <v>1</v>
      </c>
      <c r="J32" s="60" t="s">
        <v>349</v>
      </c>
      <c r="K32" s="101"/>
      <c r="L32" s="101"/>
      <c r="M32" s="101"/>
      <c r="N32" s="106">
        <v>3</v>
      </c>
      <c r="O32" s="107">
        <f>INDEX(K31:M31,N32)</f>
        <v>2.9166666666666659E-3</v>
      </c>
      <c r="P32" s="111">
        <f>O32*I32</f>
        <v>2.9166666666666659E-3</v>
      </c>
      <c r="Q32" s="114">
        <f>SUM(P24:P32)</f>
        <v>1.9444444444444438E-2</v>
      </c>
    </row>
    <row r="33" spans="2:17">
      <c r="C33" s="54"/>
      <c r="D33" s="54"/>
      <c r="E33" s="54"/>
      <c r="F33" s="54"/>
      <c r="G33" s="65">
        <f>SUM(G24:G32)</f>
        <v>1.9444444444444438E-2</v>
      </c>
      <c r="H33" s="102"/>
      <c r="I33" s="54"/>
    </row>
    <row r="35" spans="2:17" ht="28.8" customHeight="1">
      <c r="B35" s="55"/>
      <c r="C35" s="55"/>
      <c r="D35" s="55"/>
      <c r="E35" s="55"/>
      <c r="F35" s="55"/>
      <c r="G35" s="56" t="s">
        <v>10</v>
      </c>
      <c r="H35" s="150" t="s">
        <v>14</v>
      </c>
      <c r="I35" s="52"/>
      <c r="J35" s="152" t="s">
        <v>336</v>
      </c>
      <c r="K35" s="154" t="s">
        <v>15</v>
      </c>
      <c r="L35" s="155"/>
      <c r="M35" s="156"/>
      <c r="N35" s="150" t="s">
        <v>17</v>
      </c>
      <c r="O35" s="160" t="s">
        <v>16</v>
      </c>
      <c r="P35" s="152" t="s">
        <v>8</v>
      </c>
      <c r="Q35" s="110"/>
    </row>
    <row r="36" spans="2:17" ht="19.2" customHeight="1">
      <c r="B36" s="57" t="str">
        <f>TABLA_EU!F6</f>
        <v>EU.1.3</v>
      </c>
      <c r="C36" s="57" t="str">
        <f>TABLA_EU!G6</f>
        <v>Adaptar mediante acciones en el espacio urbano sostenibles y resilientes</v>
      </c>
      <c r="D36" s="55"/>
      <c r="E36" s="66"/>
      <c r="F36" s="55"/>
      <c r="G36" s="10">
        <f>'Tabla Resultados EU'!I5</f>
        <v>1.9444444444444441E-2</v>
      </c>
      <c r="H36" s="151"/>
      <c r="I36" s="53"/>
      <c r="J36" s="153"/>
      <c r="K36" s="157"/>
      <c r="L36" s="158"/>
      <c r="M36" s="159"/>
      <c r="N36" s="151"/>
      <c r="O36" s="161"/>
      <c r="P36" s="153"/>
      <c r="Q36" s="110"/>
    </row>
    <row r="37" spans="2:17">
      <c r="B37" s="55"/>
      <c r="C37" s="55"/>
      <c r="D37" s="55"/>
      <c r="E37" s="55"/>
      <c r="F37" s="55"/>
      <c r="G37" s="55"/>
      <c r="H37" s="99"/>
      <c r="I37" s="55"/>
      <c r="J37" s="55"/>
      <c r="K37" s="104" t="s">
        <v>4</v>
      </c>
      <c r="L37" s="104" t="s">
        <v>5</v>
      </c>
      <c r="M37" s="104" t="s">
        <v>6</v>
      </c>
      <c r="N37" s="99"/>
      <c r="O37" s="99"/>
      <c r="P37" s="110"/>
      <c r="Q37" s="110"/>
    </row>
    <row r="38" spans="2:17" hidden="1">
      <c r="B38" s="55"/>
      <c r="C38" s="55"/>
      <c r="D38" s="55"/>
      <c r="E38" s="55"/>
      <c r="F38" s="55"/>
      <c r="G38" s="55"/>
      <c r="H38" s="99"/>
      <c r="I38" s="55"/>
      <c r="J38" s="55"/>
      <c r="K38" s="105">
        <f>(G39/3)</f>
        <v>1.6203703703703701E-3</v>
      </c>
      <c r="L38" s="105">
        <f>(G39/3)*2</f>
        <v>3.2407407407407402E-3</v>
      </c>
      <c r="M38" s="105">
        <f>(G39/3)*3</f>
        <v>4.8611111111111103E-3</v>
      </c>
      <c r="N38" s="99"/>
      <c r="O38" s="99"/>
      <c r="P38" s="110"/>
      <c r="Q38" s="110"/>
    </row>
    <row r="39" spans="2:17" ht="15">
      <c r="B39" s="55"/>
      <c r="C39" s="162" t="s">
        <v>71</v>
      </c>
      <c r="D39" s="162"/>
      <c r="E39" s="162"/>
      <c r="F39" s="162"/>
      <c r="G39" s="58">
        <f>$G$36*0.25</f>
        <v>4.8611111111111103E-3</v>
      </c>
      <c r="H39" s="100" t="s">
        <v>13</v>
      </c>
      <c r="I39" s="59">
        <f>IF(H39="Sí",1)+IF(H39="No",0)</f>
        <v>1</v>
      </c>
      <c r="J39" s="60" t="s">
        <v>350</v>
      </c>
      <c r="K39" s="101"/>
      <c r="L39" s="101"/>
      <c r="M39" s="101"/>
      <c r="N39" s="106">
        <v>3</v>
      </c>
      <c r="O39" s="107">
        <f>INDEX(K38:M38,N39)</f>
        <v>4.8611111111111103E-3</v>
      </c>
      <c r="P39" s="111">
        <f>O39*I39</f>
        <v>4.8611111111111103E-3</v>
      </c>
      <c r="Q39" s="112"/>
    </row>
    <row r="40" spans="2:17" hidden="1">
      <c r="B40" s="55"/>
      <c r="C40" s="61"/>
      <c r="D40" s="61"/>
      <c r="E40" s="61"/>
      <c r="F40" s="61"/>
      <c r="G40" s="61"/>
      <c r="H40" s="101"/>
      <c r="I40" s="61">
        <f t="shared" ref="I40" si="4">IF(H40="Sí",1)+IF(H40="No",0)</f>
        <v>0</v>
      </c>
      <c r="J40" s="61"/>
      <c r="K40" s="108">
        <f>(G41/3)</f>
        <v>1.6203703703703701E-3</v>
      </c>
      <c r="L40" s="108">
        <f>(G41/3)*2</f>
        <v>3.2407407407407402E-3</v>
      </c>
      <c r="M40" s="108">
        <f>(G41/3)*3</f>
        <v>4.8611111111111103E-3</v>
      </c>
      <c r="N40" s="109"/>
      <c r="O40" s="109"/>
      <c r="P40" s="113"/>
      <c r="Q40" s="110"/>
    </row>
    <row r="41" spans="2:17">
      <c r="B41" s="55"/>
      <c r="C41" s="162" t="s">
        <v>204</v>
      </c>
      <c r="D41" s="162"/>
      <c r="E41" s="162"/>
      <c r="F41" s="162"/>
      <c r="G41" s="58">
        <f>$G$36*0.25</f>
        <v>4.8611111111111103E-3</v>
      </c>
      <c r="H41" s="100" t="s">
        <v>13</v>
      </c>
      <c r="I41" s="59">
        <f t="shared" ref="I41:I45" si="5">IF(H41="Sí",1)+IF(H41="No",0)</f>
        <v>1</v>
      </c>
      <c r="J41" s="60" t="s">
        <v>350</v>
      </c>
      <c r="K41" s="101"/>
      <c r="L41" s="101"/>
      <c r="M41" s="101"/>
      <c r="N41" s="106">
        <v>3</v>
      </c>
      <c r="O41" s="107">
        <f>INDEX(K40:M40,N41)</f>
        <v>4.8611111111111103E-3</v>
      </c>
      <c r="P41" s="111">
        <f>O41*I41</f>
        <v>4.8611111111111103E-3</v>
      </c>
      <c r="Q41" s="110"/>
    </row>
    <row r="42" spans="2:17" hidden="1">
      <c r="B42" s="55"/>
      <c r="C42" s="61"/>
      <c r="D42" s="61"/>
      <c r="E42" s="61"/>
      <c r="F42" s="61"/>
      <c r="G42" s="61"/>
      <c r="H42" s="101"/>
      <c r="I42" s="61">
        <f t="shared" si="5"/>
        <v>0</v>
      </c>
      <c r="J42" s="61"/>
      <c r="K42" s="108">
        <f>(G43/3)</f>
        <v>1.6203703703703701E-3</v>
      </c>
      <c r="L42" s="108">
        <f>(G43/3)*2</f>
        <v>3.2407407407407402E-3</v>
      </c>
      <c r="M42" s="108">
        <f>(G43/3)*3</f>
        <v>4.8611111111111103E-3</v>
      </c>
      <c r="N42" s="109"/>
      <c r="O42" s="109"/>
      <c r="P42" s="113"/>
      <c r="Q42" s="110"/>
    </row>
    <row r="43" spans="2:17" ht="15" thickBot="1">
      <c r="B43" s="55"/>
      <c r="C43" s="162" t="s">
        <v>76</v>
      </c>
      <c r="D43" s="162"/>
      <c r="E43" s="162"/>
      <c r="F43" s="162"/>
      <c r="G43" s="58">
        <f>$G$36*0.25</f>
        <v>4.8611111111111103E-3</v>
      </c>
      <c r="H43" s="100" t="s">
        <v>13</v>
      </c>
      <c r="I43" s="59">
        <f t="shared" si="5"/>
        <v>1</v>
      </c>
      <c r="J43" s="60" t="s">
        <v>350</v>
      </c>
      <c r="K43" s="101"/>
      <c r="L43" s="101"/>
      <c r="M43" s="101"/>
      <c r="N43" s="106">
        <v>3</v>
      </c>
      <c r="O43" s="107">
        <f>INDEX(K42:M42,N43)</f>
        <v>4.8611111111111103E-3</v>
      </c>
      <c r="P43" s="111">
        <f>O43*I43</f>
        <v>4.8611111111111103E-3</v>
      </c>
      <c r="Q43" s="110"/>
    </row>
    <row r="44" spans="2:17" hidden="1">
      <c r="B44" s="55"/>
      <c r="C44" s="61"/>
      <c r="D44" s="61"/>
      <c r="E44" s="61"/>
      <c r="F44" s="61"/>
      <c r="G44" s="61"/>
      <c r="H44" s="101"/>
      <c r="I44" s="61">
        <f t="shared" si="5"/>
        <v>0</v>
      </c>
      <c r="J44" s="61"/>
      <c r="K44" s="108">
        <f>(G45/3)</f>
        <v>1.6203703703703701E-3</v>
      </c>
      <c r="L44" s="108">
        <f>(G45/3)*2</f>
        <v>3.2407407407407402E-3</v>
      </c>
      <c r="M44" s="108">
        <f>(G45/3)*3</f>
        <v>4.8611111111111103E-3</v>
      </c>
      <c r="N44" s="109"/>
      <c r="O44" s="109"/>
      <c r="P44" s="113"/>
      <c r="Q44" s="110"/>
    </row>
    <row r="45" spans="2:17" ht="15" thickBot="1">
      <c r="B45" s="55"/>
      <c r="C45" s="162" t="s">
        <v>64</v>
      </c>
      <c r="D45" s="162"/>
      <c r="E45" s="162"/>
      <c r="F45" s="162"/>
      <c r="G45" s="58">
        <f>$G$36*0.25</f>
        <v>4.8611111111111103E-3</v>
      </c>
      <c r="H45" s="100" t="s">
        <v>13</v>
      </c>
      <c r="I45" s="59">
        <f t="shared" si="5"/>
        <v>1</v>
      </c>
      <c r="J45" s="60" t="s">
        <v>350</v>
      </c>
      <c r="K45" s="101"/>
      <c r="L45" s="101"/>
      <c r="M45" s="101"/>
      <c r="N45" s="106">
        <v>3</v>
      </c>
      <c r="O45" s="107">
        <f>INDEX(K44:M44,N45)</f>
        <v>4.8611111111111103E-3</v>
      </c>
      <c r="P45" s="111">
        <f>O45*I45</f>
        <v>4.8611111111111103E-3</v>
      </c>
      <c r="Q45" s="114">
        <f>SUM(P39:P45)</f>
        <v>1.9444444444444441E-2</v>
      </c>
    </row>
    <row r="46" spans="2:17">
      <c r="C46" s="54"/>
      <c r="D46" s="54"/>
      <c r="E46" s="54"/>
      <c r="F46" s="54"/>
      <c r="G46" s="65">
        <f>SUM(G39:G45)</f>
        <v>1.9444444444444441E-2</v>
      </c>
      <c r="H46" s="102"/>
      <c r="I46" s="54"/>
      <c r="J46" s="54"/>
    </row>
    <row r="48" spans="2:17" ht="28.8" customHeight="1">
      <c r="B48" s="55"/>
      <c r="C48" s="55"/>
      <c r="D48" s="55"/>
      <c r="E48" s="55"/>
      <c r="F48" s="55"/>
      <c r="G48" s="56" t="s">
        <v>10</v>
      </c>
      <c r="H48" s="150" t="s">
        <v>14</v>
      </c>
      <c r="I48" s="52"/>
      <c r="J48" s="152" t="s">
        <v>336</v>
      </c>
      <c r="K48" s="154" t="s">
        <v>15</v>
      </c>
      <c r="L48" s="155"/>
      <c r="M48" s="156"/>
      <c r="N48" s="150" t="s">
        <v>17</v>
      </c>
      <c r="O48" s="160" t="s">
        <v>16</v>
      </c>
      <c r="P48" s="152" t="s">
        <v>8</v>
      </c>
      <c r="Q48" s="110"/>
    </row>
    <row r="49" spans="2:17">
      <c r="B49" s="57" t="str">
        <f>TABLA_EU!F7</f>
        <v>EU.2.1</v>
      </c>
      <c r="C49" s="57" t="str">
        <f>TABLA_EU!G7</f>
        <v>Renovación y regeneración urbana</v>
      </c>
      <c r="D49" s="55"/>
      <c r="E49" s="55"/>
      <c r="F49" s="55"/>
      <c r="G49" s="10">
        <f>'Tabla Resultados EU'!I6</f>
        <v>1.4583333333333332E-2</v>
      </c>
      <c r="H49" s="151"/>
      <c r="I49" s="53"/>
      <c r="J49" s="153"/>
      <c r="K49" s="157"/>
      <c r="L49" s="158"/>
      <c r="M49" s="159"/>
      <c r="N49" s="151"/>
      <c r="O49" s="161"/>
      <c r="P49" s="153"/>
      <c r="Q49" s="110"/>
    </row>
    <row r="50" spans="2:17">
      <c r="B50" s="55"/>
      <c r="C50" s="55"/>
      <c r="D50" s="55"/>
      <c r="E50" s="55"/>
      <c r="F50" s="55"/>
      <c r="G50" s="55"/>
      <c r="H50" s="99"/>
      <c r="I50" s="55"/>
      <c r="J50" s="55"/>
      <c r="K50" s="104" t="s">
        <v>4</v>
      </c>
      <c r="L50" s="104" t="s">
        <v>5</v>
      </c>
      <c r="M50" s="104" t="s">
        <v>6</v>
      </c>
      <c r="N50" s="99"/>
      <c r="O50" s="99"/>
      <c r="P50" s="110"/>
      <c r="Q50" s="110"/>
    </row>
    <row r="51" spans="2:17" hidden="1">
      <c r="B51" s="55"/>
      <c r="C51" s="55"/>
      <c r="D51" s="55"/>
      <c r="E51" s="55"/>
      <c r="F51" s="55"/>
      <c r="G51" s="55"/>
      <c r="H51" s="99"/>
      <c r="I51" s="55"/>
      <c r="J51" s="55"/>
      <c r="K51" s="105">
        <f>(G52/3)</f>
        <v>9.7222222222222209E-4</v>
      </c>
      <c r="L51" s="105">
        <f>(G52/3)*2</f>
        <v>1.9444444444444442E-3</v>
      </c>
      <c r="M51" s="105">
        <f>(G52/3)*3</f>
        <v>2.9166666666666664E-3</v>
      </c>
      <c r="N51" s="99"/>
      <c r="O51" s="99"/>
      <c r="P51" s="110"/>
      <c r="Q51" s="110"/>
    </row>
    <row r="52" spans="2:17" ht="15.6" customHeight="1">
      <c r="B52" s="55"/>
      <c r="C52" s="162" t="s">
        <v>337</v>
      </c>
      <c r="D52" s="162"/>
      <c r="E52" s="162"/>
      <c r="F52" s="162"/>
      <c r="G52" s="58">
        <f>$G$49*0.2</f>
        <v>2.9166666666666664E-3</v>
      </c>
      <c r="H52" s="100" t="s">
        <v>13</v>
      </c>
      <c r="I52" s="59">
        <f>IF(H52="Sí",1)+IF(H52="No",0)</f>
        <v>1</v>
      </c>
      <c r="J52" s="60" t="s">
        <v>351</v>
      </c>
      <c r="K52" s="101"/>
      <c r="L52" s="101"/>
      <c r="M52" s="101"/>
      <c r="N52" s="106">
        <v>3</v>
      </c>
      <c r="O52" s="107">
        <f>INDEX(K51:M51,N52)</f>
        <v>2.9166666666666664E-3</v>
      </c>
      <c r="P52" s="111">
        <f>O52*I52</f>
        <v>2.9166666666666664E-3</v>
      </c>
      <c r="Q52" s="112"/>
    </row>
    <row r="53" spans="2:17" hidden="1">
      <c r="B53" s="55"/>
      <c r="C53" s="61"/>
      <c r="D53" s="61"/>
      <c r="E53" s="61"/>
      <c r="F53" s="61"/>
      <c r="G53" s="61"/>
      <c r="H53" s="101"/>
      <c r="I53" s="61">
        <f t="shared" ref="I53" si="6">IF(H53="Sí",1)+IF(H53="No",0)</f>
        <v>0</v>
      </c>
      <c r="J53" s="61"/>
      <c r="K53" s="108">
        <f>(G54/3)</f>
        <v>9.7222222222222209E-4</v>
      </c>
      <c r="L53" s="108">
        <f>(G54/3)*2</f>
        <v>1.9444444444444442E-3</v>
      </c>
      <c r="M53" s="108">
        <f>(G54/3)*3</f>
        <v>2.9166666666666664E-3</v>
      </c>
      <c r="N53" s="109"/>
      <c r="O53" s="109"/>
      <c r="P53" s="113"/>
      <c r="Q53" s="110"/>
    </row>
    <row r="54" spans="2:17">
      <c r="B54" s="55"/>
      <c r="C54" s="162" t="s">
        <v>254</v>
      </c>
      <c r="D54" s="162"/>
      <c r="E54" s="162"/>
      <c r="F54" s="162"/>
      <c r="G54" s="58">
        <f>$G$49*0.2</f>
        <v>2.9166666666666664E-3</v>
      </c>
      <c r="H54" s="100" t="s">
        <v>13</v>
      </c>
      <c r="I54" s="59">
        <f t="shared" ref="I54:I62" si="7">IF(H54="Sí",1)+IF(H54="No",0)</f>
        <v>1</v>
      </c>
      <c r="J54" s="60" t="s">
        <v>351</v>
      </c>
      <c r="K54" s="101"/>
      <c r="L54" s="101"/>
      <c r="M54" s="101"/>
      <c r="N54" s="106">
        <v>3</v>
      </c>
      <c r="O54" s="107">
        <f>INDEX(K53:M53,N54)</f>
        <v>2.9166666666666664E-3</v>
      </c>
      <c r="P54" s="111">
        <f>O54*I54</f>
        <v>2.9166666666666664E-3</v>
      </c>
      <c r="Q54" s="110"/>
    </row>
    <row r="55" spans="2:17" hidden="1">
      <c r="B55" s="55"/>
      <c r="C55" s="61"/>
      <c r="D55" s="61"/>
      <c r="E55" s="61"/>
      <c r="F55" s="61"/>
      <c r="G55" s="61"/>
      <c r="H55" s="101"/>
      <c r="I55" s="61">
        <f t="shared" si="7"/>
        <v>0</v>
      </c>
      <c r="J55" s="61"/>
      <c r="K55" s="108">
        <f>(G56/3)</f>
        <v>4.8611111111111104E-4</v>
      </c>
      <c r="L55" s="108">
        <f>(G56/3)*2</f>
        <v>9.7222222222222209E-4</v>
      </c>
      <c r="M55" s="108">
        <f>(G56/3)*3</f>
        <v>1.4583333333333332E-3</v>
      </c>
      <c r="N55" s="109"/>
      <c r="O55" s="109"/>
      <c r="P55" s="113"/>
      <c r="Q55" s="110"/>
    </row>
    <row r="56" spans="2:17">
      <c r="B56" s="55"/>
      <c r="C56" s="162" t="s">
        <v>65</v>
      </c>
      <c r="D56" s="162"/>
      <c r="E56" s="162"/>
      <c r="F56" s="162"/>
      <c r="G56" s="58">
        <f>$G$49*0.1</f>
        <v>1.4583333333333332E-3</v>
      </c>
      <c r="H56" s="100" t="s">
        <v>13</v>
      </c>
      <c r="I56" s="59">
        <f t="shared" si="7"/>
        <v>1</v>
      </c>
      <c r="J56" s="60" t="s">
        <v>351</v>
      </c>
      <c r="K56" s="101"/>
      <c r="L56" s="101"/>
      <c r="M56" s="101"/>
      <c r="N56" s="106">
        <v>3</v>
      </c>
      <c r="O56" s="107">
        <f>INDEX(K55:M55,N56)</f>
        <v>1.4583333333333332E-3</v>
      </c>
      <c r="P56" s="111">
        <f>O56*I56</f>
        <v>1.4583333333333332E-3</v>
      </c>
      <c r="Q56" s="110"/>
    </row>
    <row r="57" spans="2:17" hidden="1">
      <c r="B57" s="55"/>
      <c r="C57" s="61"/>
      <c r="D57" s="61"/>
      <c r="E57" s="61"/>
      <c r="F57" s="61"/>
      <c r="G57" s="61"/>
      <c r="H57" s="101"/>
      <c r="I57" s="61">
        <f t="shared" si="7"/>
        <v>0</v>
      </c>
      <c r="J57" s="61"/>
      <c r="K57" s="108">
        <f>(G58/3)</f>
        <v>9.7222222222222209E-4</v>
      </c>
      <c r="L57" s="108">
        <f>(G58/3)*2</f>
        <v>1.9444444444444442E-3</v>
      </c>
      <c r="M57" s="108">
        <f>(G58/3)*3</f>
        <v>2.9166666666666664E-3</v>
      </c>
      <c r="N57" s="109"/>
      <c r="O57" s="109"/>
      <c r="P57" s="113"/>
      <c r="Q57" s="110"/>
    </row>
    <row r="58" spans="2:17" ht="30" customHeight="1">
      <c r="B58" s="55"/>
      <c r="C58" s="162" t="s">
        <v>90</v>
      </c>
      <c r="D58" s="162"/>
      <c r="E58" s="162"/>
      <c r="F58" s="162"/>
      <c r="G58" s="58">
        <f>$G$49*0.2</f>
        <v>2.9166666666666664E-3</v>
      </c>
      <c r="H58" s="100" t="s">
        <v>13</v>
      </c>
      <c r="I58" s="59">
        <f t="shared" si="7"/>
        <v>1</v>
      </c>
      <c r="J58" s="60" t="s">
        <v>351</v>
      </c>
      <c r="K58" s="101"/>
      <c r="L58" s="101"/>
      <c r="M58" s="101"/>
      <c r="N58" s="106">
        <v>3</v>
      </c>
      <c r="O58" s="107">
        <f>INDEX(K57:M57,N58)</f>
        <v>2.9166666666666664E-3</v>
      </c>
      <c r="P58" s="111">
        <f>O58*I58</f>
        <v>2.9166666666666664E-3</v>
      </c>
      <c r="Q58" s="110"/>
    </row>
    <row r="59" spans="2:17" hidden="1">
      <c r="B59" s="55"/>
      <c r="C59" s="61"/>
      <c r="D59" s="61"/>
      <c r="E59" s="61"/>
      <c r="F59" s="61"/>
      <c r="G59" s="61"/>
      <c r="H59" s="101"/>
      <c r="I59" s="61">
        <f t="shared" si="7"/>
        <v>0</v>
      </c>
      <c r="J59" s="61"/>
      <c r="K59" s="108">
        <f>(G60/3)</f>
        <v>7.2916666666666659E-4</v>
      </c>
      <c r="L59" s="108">
        <f>(G60/3)*2</f>
        <v>1.4583333333333332E-3</v>
      </c>
      <c r="M59" s="108">
        <f>(G60/3)*3</f>
        <v>2.1874999999999998E-3</v>
      </c>
      <c r="N59" s="109"/>
      <c r="O59" s="109"/>
      <c r="P59" s="113"/>
      <c r="Q59" s="110"/>
    </row>
    <row r="60" spans="2:17" ht="15" thickBot="1">
      <c r="B60" s="55"/>
      <c r="C60" s="162" t="s">
        <v>72</v>
      </c>
      <c r="D60" s="162"/>
      <c r="E60" s="162"/>
      <c r="F60" s="162"/>
      <c r="G60" s="58">
        <f>$G$49*0.15</f>
        <v>2.1874999999999998E-3</v>
      </c>
      <c r="H60" s="100" t="s">
        <v>13</v>
      </c>
      <c r="I60" s="59">
        <f t="shared" si="7"/>
        <v>1</v>
      </c>
      <c r="J60" s="60" t="s">
        <v>351</v>
      </c>
      <c r="K60" s="101"/>
      <c r="L60" s="101"/>
      <c r="M60" s="101"/>
      <c r="N60" s="106">
        <v>3</v>
      </c>
      <c r="O60" s="107">
        <f>INDEX(K59:M59,N60)</f>
        <v>2.1874999999999998E-3</v>
      </c>
      <c r="P60" s="111">
        <f>O60*I60</f>
        <v>2.1874999999999998E-3</v>
      </c>
      <c r="Q60" s="110"/>
    </row>
    <row r="61" spans="2:17" ht="15" hidden="1" thickBot="1">
      <c r="B61" s="55"/>
      <c r="C61" s="61"/>
      <c r="D61" s="61"/>
      <c r="E61" s="61"/>
      <c r="F61" s="61"/>
      <c r="G61" s="61"/>
      <c r="H61" s="101"/>
      <c r="I61" s="61">
        <f t="shared" si="7"/>
        <v>0</v>
      </c>
      <c r="J61" s="61"/>
      <c r="K61" s="108">
        <f>(G62/3)</f>
        <v>7.2916666666666659E-4</v>
      </c>
      <c r="L61" s="108">
        <f>(G62/3)*2</f>
        <v>1.4583333333333332E-3</v>
      </c>
      <c r="M61" s="108">
        <f>(G62/3)*3</f>
        <v>2.1874999999999998E-3</v>
      </c>
      <c r="N61" s="109"/>
      <c r="O61" s="109"/>
      <c r="P61" s="113"/>
      <c r="Q61" s="110"/>
    </row>
    <row r="62" spans="2:17" ht="15" customHeight="1" thickBot="1">
      <c r="B62" s="55"/>
      <c r="C62" s="162" t="s">
        <v>88</v>
      </c>
      <c r="D62" s="162"/>
      <c r="E62" s="162"/>
      <c r="F62" s="162"/>
      <c r="G62" s="58">
        <f>$G$49*0.15</f>
        <v>2.1874999999999998E-3</v>
      </c>
      <c r="H62" s="100" t="s">
        <v>13</v>
      </c>
      <c r="I62" s="59">
        <f t="shared" si="7"/>
        <v>1</v>
      </c>
      <c r="J62" s="60" t="s">
        <v>351</v>
      </c>
      <c r="K62" s="101"/>
      <c r="L62" s="101"/>
      <c r="M62" s="101"/>
      <c r="N62" s="106">
        <v>3</v>
      </c>
      <c r="O62" s="107">
        <f>INDEX(K61:M61,N62)</f>
        <v>2.1874999999999998E-3</v>
      </c>
      <c r="P62" s="111">
        <f>O62*I62</f>
        <v>2.1874999999999998E-3</v>
      </c>
      <c r="Q62" s="114">
        <f>SUM(P52:P62)</f>
        <v>1.4583333333333334E-2</v>
      </c>
    </row>
    <row r="63" spans="2:17">
      <c r="C63" s="54"/>
      <c r="D63" s="54"/>
      <c r="E63" s="54"/>
      <c r="F63" s="54"/>
      <c r="G63" s="65">
        <f>SUM(G52:G62)</f>
        <v>1.4583333333333334E-2</v>
      </c>
      <c r="H63" s="102"/>
      <c r="I63" s="54"/>
      <c r="J63" s="54"/>
    </row>
    <row r="65" spans="2:17" ht="28.8" customHeight="1">
      <c r="B65" s="55"/>
      <c r="C65" s="55"/>
      <c r="D65" s="55"/>
      <c r="E65" s="55"/>
      <c r="F65" s="55"/>
      <c r="G65" s="56" t="s">
        <v>10</v>
      </c>
      <c r="H65" s="150" t="s">
        <v>14</v>
      </c>
      <c r="I65" s="52"/>
      <c r="J65" s="152" t="s">
        <v>336</v>
      </c>
      <c r="K65" s="154" t="s">
        <v>15</v>
      </c>
      <c r="L65" s="155"/>
      <c r="M65" s="156"/>
      <c r="N65" s="150" t="s">
        <v>17</v>
      </c>
      <c r="O65" s="160" t="s">
        <v>16</v>
      </c>
      <c r="P65" s="152" t="s">
        <v>8</v>
      </c>
      <c r="Q65" s="110"/>
    </row>
    <row r="66" spans="2:17">
      <c r="B66" s="57" t="str">
        <f>TABLA_EU!F8</f>
        <v>EU.2.2</v>
      </c>
      <c r="C66" s="57" t="str">
        <f>TABLA_EU!G8</f>
        <v>Ciudad de los 15´</v>
      </c>
      <c r="D66" s="55"/>
      <c r="E66" s="55"/>
      <c r="F66" s="55"/>
      <c r="G66" s="10">
        <f>'Tabla Resultados EU'!I7</f>
        <v>1.4583333333333332E-2</v>
      </c>
      <c r="H66" s="151"/>
      <c r="I66" s="53"/>
      <c r="J66" s="153"/>
      <c r="K66" s="157"/>
      <c r="L66" s="158"/>
      <c r="M66" s="159"/>
      <c r="N66" s="151"/>
      <c r="O66" s="161"/>
      <c r="P66" s="153"/>
      <c r="Q66" s="110"/>
    </row>
    <row r="67" spans="2:17">
      <c r="B67" s="55"/>
      <c r="C67" s="55"/>
      <c r="D67" s="55"/>
      <c r="E67" s="55"/>
      <c r="F67" s="55"/>
      <c r="G67" s="55"/>
      <c r="H67" s="99"/>
      <c r="I67" s="55"/>
      <c r="J67" s="55"/>
      <c r="K67" s="104" t="s">
        <v>4</v>
      </c>
      <c r="L67" s="104" t="s">
        <v>5</v>
      </c>
      <c r="M67" s="104" t="s">
        <v>6</v>
      </c>
      <c r="N67" s="99"/>
      <c r="O67" s="99"/>
      <c r="P67" s="110"/>
      <c r="Q67" s="110"/>
    </row>
    <row r="68" spans="2:17" hidden="1">
      <c r="B68" s="55"/>
      <c r="C68" s="55"/>
      <c r="D68" s="55"/>
      <c r="E68" s="55"/>
      <c r="F68" s="55"/>
      <c r="G68" s="55"/>
      <c r="H68" s="99"/>
      <c r="I68" s="55"/>
      <c r="J68" s="55"/>
      <c r="K68" s="105">
        <f>(G69/3)</f>
        <v>9.7222222222222209E-4</v>
      </c>
      <c r="L68" s="105">
        <f>(G69/3)*2</f>
        <v>1.9444444444444442E-3</v>
      </c>
      <c r="M68" s="105">
        <f>(G69/3)*3</f>
        <v>2.9166666666666664E-3</v>
      </c>
      <c r="N68" s="99"/>
      <c r="O68" s="99"/>
      <c r="P68" s="110"/>
      <c r="Q68" s="110"/>
    </row>
    <row r="69" spans="2:17" ht="15">
      <c r="B69" s="55"/>
      <c r="C69" s="162" t="s">
        <v>73</v>
      </c>
      <c r="D69" s="162"/>
      <c r="E69" s="162"/>
      <c r="F69" s="162"/>
      <c r="G69" s="58">
        <f>$G$66*0.2</f>
        <v>2.9166666666666664E-3</v>
      </c>
      <c r="H69" s="100" t="s">
        <v>13</v>
      </c>
      <c r="I69" s="59">
        <f>IF(H69="Sí",1)+IF(H69="No",0)</f>
        <v>1</v>
      </c>
      <c r="J69" s="60" t="s">
        <v>352</v>
      </c>
      <c r="K69" s="101"/>
      <c r="L69" s="101"/>
      <c r="M69" s="101"/>
      <c r="N69" s="106">
        <v>3</v>
      </c>
      <c r="O69" s="107">
        <f>INDEX(K68:M68,N69)</f>
        <v>2.9166666666666664E-3</v>
      </c>
      <c r="P69" s="111">
        <f>O69*I69</f>
        <v>2.9166666666666664E-3</v>
      </c>
      <c r="Q69" s="112"/>
    </row>
    <row r="70" spans="2:17" hidden="1">
      <c r="B70" s="55"/>
      <c r="C70" s="61"/>
      <c r="D70" s="61"/>
      <c r="E70" s="61"/>
      <c r="F70" s="61"/>
      <c r="G70" s="61"/>
      <c r="H70" s="101"/>
      <c r="I70" s="61">
        <f t="shared" ref="I70" si="8">IF(H70="Sí",1)+IF(H70="No",0)</f>
        <v>0</v>
      </c>
      <c r="J70" s="61"/>
      <c r="K70" s="108">
        <f>(G71/3)</f>
        <v>9.7222222222222209E-4</v>
      </c>
      <c r="L70" s="108">
        <f>(G71/3)*2</f>
        <v>1.9444444444444442E-3</v>
      </c>
      <c r="M70" s="108">
        <f>(G71/3)*3</f>
        <v>2.9166666666666664E-3</v>
      </c>
      <c r="N70" s="109"/>
      <c r="O70" s="109"/>
      <c r="P70" s="113"/>
      <c r="Q70" s="110"/>
    </row>
    <row r="71" spans="2:17">
      <c r="B71" s="55"/>
      <c r="C71" s="162" t="s">
        <v>69</v>
      </c>
      <c r="D71" s="162"/>
      <c r="E71" s="162"/>
      <c r="F71" s="162"/>
      <c r="G71" s="58">
        <f>$G$66*0.2</f>
        <v>2.9166666666666664E-3</v>
      </c>
      <c r="H71" s="100" t="s">
        <v>13</v>
      </c>
      <c r="I71" s="59">
        <f t="shared" ref="I71:I79" si="9">IF(H71="Sí",1)+IF(H71="No",0)</f>
        <v>1</v>
      </c>
      <c r="J71" s="60" t="s">
        <v>352</v>
      </c>
      <c r="K71" s="101"/>
      <c r="L71" s="101"/>
      <c r="M71" s="101"/>
      <c r="N71" s="106">
        <v>3</v>
      </c>
      <c r="O71" s="107">
        <f>INDEX(K70:M70,N71)</f>
        <v>2.9166666666666664E-3</v>
      </c>
      <c r="P71" s="111">
        <f>O71*I71</f>
        <v>2.9166666666666664E-3</v>
      </c>
      <c r="Q71" s="110"/>
    </row>
    <row r="72" spans="2:17" hidden="1">
      <c r="B72" s="55"/>
      <c r="C72" s="61"/>
      <c r="D72" s="61"/>
      <c r="E72" s="61"/>
      <c r="F72" s="61"/>
      <c r="G72" s="61"/>
      <c r="H72" s="101"/>
      <c r="I72" s="61">
        <f t="shared" si="9"/>
        <v>0</v>
      </c>
      <c r="J72" s="61"/>
      <c r="K72" s="108">
        <f>(G73/3)</f>
        <v>9.7222222222222209E-4</v>
      </c>
      <c r="L72" s="108">
        <f>(G73/3)*2</f>
        <v>1.9444444444444442E-3</v>
      </c>
      <c r="M72" s="108">
        <f>(G73/3)*3</f>
        <v>2.9166666666666664E-3</v>
      </c>
      <c r="N72" s="109"/>
      <c r="O72" s="109"/>
      <c r="P72" s="113"/>
      <c r="Q72" s="110"/>
    </row>
    <row r="73" spans="2:17">
      <c r="B73" s="55"/>
      <c r="C73" s="162" t="s">
        <v>77</v>
      </c>
      <c r="D73" s="162"/>
      <c r="E73" s="162"/>
      <c r="F73" s="162"/>
      <c r="G73" s="58">
        <f>$G$66*0.2</f>
        <v>2.9166666666666664E-3</v>
      </c>
      <c r="H73" s="100" t="s">
        <v>13</v>
      </c>
      <c r="I73" s="59">
        <f t="shared" si="9"/>
        <v>1</v>
      </c>
      <c r="J73" s="60" t="s">
        <v>352</v>
      </c>
      <c r="K73" s="101"/>
      <c r="L73" s="101"/>
      <c r="M73" s="101"/>
      <c r="N73" s="106">
        <v>3</v>
      </c>
      <c r="O73" s="107">
        <f>INDEX(K72:M72,N73)</f>
        <v>2.9166666666666664E-3</v>
      </c>
      <c r="P73" s="111">
        <f>O73*I73</f>
        <v>2.9166666666666664E-3</v>
      </c>
      <c r="Q73" s="110"/>
    </row>
    <row r="74" spans="2:17" hidden="1">
      <c r="B74" s="55"/>
      <c r="C74" s="61"/>
      <c r="D74" s="61"/>
      <c r="E74" s="61"/>
      <c r="F74" s="61"/>
      <c r="G74" s="61"/>
      <c r="H74" s="101"/>
      <c r="I74" s="61">
        <f t="shared" si="9"/>
        <v>0</v>
      </c>
      <c r="J74" s="61"/>
      <c r="K74" s="108">
        <f>(G75/3)</f>
        <v>4.8611111111111104E-4</v>
      </c>
      <c r="L74" s="108">
        <f>(G75/3)*2</f>
        <v>9.7222222222222209E-4</v>
      </c>
      <c r="M74" s="108">
        <f>(G75/3)*3</f>
        <v>1.4583333333333332E-3</v>
      </c>
      <c r="N74" s="109"/>
      <c r="O74" s="109"/>
      <c r="P74" s="113"/>
      <c r="Q74" s="110"/>
    </row>
    <row r="75" spans="2:17">
      <c r="B75" s="55"/>
      <c r="C75" s="162" t="s">
        <v>68</v>
      </c>
      <c r="D75" s="162"/>
      <c r="E75" s="162"/>
      <c r="F75" s="162"/>
      <c r="G75" s="58">
        <f>$G$66*0.1</f>
        <v>1.4583333333333332E-3</v>
      </c>
      <c r="H75" s="100" t="s">
        <v>13</v>
      </c>
      <c r="I75" s="59">
        <f t="shared" si="9"/>
        <v>1</v>
      </c>
      <c r="J75" s="60" t="s">
        <v>352</v>
      </c>
      <c r="K75" s="101"/>
      <c r="L75" s="101"/>
      <c r="M75" s="101"/>
      <c r="N75" s="106">
        <v>3</v>
      </c>
      <c r="O75" s="107">
        <f>INDEX(K74:M74,N75)</f>
        <v>1.4583333333333332E-3</v>
      </c>
      <c r="P75" s="111">
        <f>O75*I75</f>
        <v>1.4583333333333332E-3</v>
      </c>
      <c r="Q75" s="110"/>
    </row>
    <row r="76" spans="2:17" hidden="1">
      <c r="B76" s="55"/>
      <c r="C76" s="61"/>
      <c r="D76" s="61"/>
      <c r="E76" s="61"/>
      <c r="F76" s="61"/>
      <c r="G76" s="61"/>
      <c r="H76" s="101"/>
      <c r="I76" s="61">
        <f t="shared" si="9"/>
        <v>0</v>
      </c>
      <c r="J76" s="61"/>
      <c r="K76" s="108">
        <f>(G77/3)</f>
        <v>7.2916666666666659E-4</v>
      </c>
      <c r="L76" s="108">
        <f>(G77/3)*2</f>
        <v>1.4583333333333332E-3</v>
      </c>
      <c r="M76" s="108">
        <f>(G77/3)*3</f>
        <v>2.1874999999999998E-3</v>
      </c>
      <c r="N76" s="109"/>
      <c r="O76" s="109"/>
      <c r="P76" s="113"/>
      <c r="Q76" s="110"/>
    </row>
    <row r="77" spans="2:17" ht="15" thickBot="1">
      <c r="B77" s="55"/>
      <c r="C77" s="162" t="s">
        <v>91</v>
      </c>
      <c r="D77" s="162"/>
      <c r="E77" s="162"/>
      <c r="F77" s="162"/>
      <c r="G77" s="58">
        <f>$G$66*0.15</f>
        <v>2.1874999999999998E-3</v>
      </c>
      <c r="H77" s="100" t="s">
        <v>13</v>
      </c>
      <c r="I77" s="59">
        <f t="shared" si="9"/>
        <v>1</v>
      </c>
      <c r="J77" s="60" t="s">
        <v>352</v>
      </c>
      <c r="K77" s="101"/>
      <c r="L77" s="101"/>
      <c r="M77" s="101"/>
      <c r="N77" s="106">
        <v>3</v>
      </c>
      <c r="O77" s="107">
        <f>INDEX(K76:M76,N77)</f>
        <v>2.1874999999999998E-3</v>
      </c>
      <c r="P77" s="111">
        <f>O77*I77</f>
        <v>2.1874999999999998E-3</v>
      </c>
      <c r="Q77" s="110"/>
    </row>
    <row r="78" spans="2:17" ht="15" hidden="1" thickBot="1">
      <c r="B78" s="55"/>
      <c r="C78" s="61"/>
      <c r="D78" s="61"/>
      <c r="E78" s="61"/>
      <c r="F78" s="61"/>
      <c r="G78" s="61"/>
      <c r="H78" s="101"/>
      <c r="I78" s="61">
        <f t="shared" si="9"/>
        <v>0</v>
      </c>
      <c r="J78" s="61"/>
      <c r="K78" s="108">
        <f>(G79/3)</f>
        <v>7.2916666666666659E-4</v>
      </c>
      <c r="L78" s="108">
        <f>(G79/3)*2</f>
        <v>1.4583333333333332E-3</v>
      </c>
      <c r="M78" s="108">
        <f>(G79/3)*3</f>
        <v>2.1874999999999998E-3</v>
      </c>
      <c r="N78" s="109"/>
      <c r="O78" s="109"/>
      <c r="P78" s="113"/>
      <c r="Q78" s="110"/>
    </row>
    <row r="79" spans="2:17" ht="15" thickBot="1">
      <c r="B79" s="55"/>
      <c r="C79" s="162" t="s">
        <v>66</v>
      </c>
      <c r="D79" s="162"/>
      <c r="E79" s="162"/>
      <c r="F79" s="162"/>
      <c r="G79" s="58">
        <f>$G$66*0.15</f>
        <v>2.1874999999999998E-3</v>
      </c>
      <c r="H79" s="100" t="s">
        <v>13</v>
      </c>
      <c r="I79" s="59">
        <f t="shared" si="9"/>
        <v>1</v>
      </c>
      <c r="J79" s="60" t="s">
        <v>352</v>
      </c>
      <c r="K79" s="101"/>
      <c r="L79" s="101"/>
      <c r="M79" s="101"/>
      <c r="N79" s="106">
        <v>3</v>
      </c>
      <c r="O79" s="107">
        <f>INDEX(K78:M78,N79)</f>
        <v>2.1874999999999998E-3</v>
      </c>
      <c r="P79" s="111">
        <f>O79*I79</f>
        <v>2.1874999999999998E-3</v>
      </c>
      <c r="Q79" s="114">
        <f>SUM(P69:P79)</f>
        <v>1.4583333333333334E-2</v>
      </c>
    </row>
    <row r="80" spans="2:17">
      <c r="C80" s="54"/>
      <c r="D80" s="54"/>
      <c r="E80" s="54"/>
      <c r="F80" s="54"/>
      <c r="G80" s="65">
        <f>SUM(G69:G79)</f>
        <v>1.4583333333333334E-2</v>
      </c>
      <c r="H80" s="102"/>
      <c r="I80" s="54"/>
      <c r="J80" s="54"/>
    </row>
    <row r="82" spans="2:17" ht="28.8" customHeight="1">
      <c r="B82" s="55"/>
      <c r="C82" s="55"/>
      <c r="D82" s="55"/>
      <c r="E82" s="55"/>
      <c r="F82" s="55"/>
      <c r="G82" s="56" t="s">
        <v>10</v>
      </c>
      <c r="H82" s="150" t="s">
        <v>14</v>
      </c>
      <c r="I82" s="52"/>
      <c r="J82" s="152" t="s">
        <v>336</v>
      </c>
      <c r="K82" s="154" t="s">
        <v>15</v>
      </c>
      <c r="L82" s="155"/>
      <c r="M82" s="156"/>
      <c r="N82" s="150" t="s">
        <v>17</v>
      </c>
      <c r="O82" s="160" t="s">
        <v>16</v>
      </c>
      <c r="P82" s="152" t="s">
        <v>8</v>
      </c>
      <c r="Q82" s="110"/>
    </row>
    <row r="83" spans="2:17">
      <c r="B83" s="57" t="str">
        <f>TABLA_EU!F10</f>
        <v>EU.2.3</v>
      </c>
      <c r="C83" s="57" t="str">
        <f>TABLA_EU!G10</f>
        <v>Eficiencia y sostenibilidad de la urbanización. Planificación consciente</v>
      </c>
      <c r="D83" s="55"/>
      <c r="E83" s="55"/>
      <c r="F83" s="55"/>
      <c r="G83" s="10">
        <f>'Tabla Resultados EU'!I8</f>
        <v>1.4583333333333332E-2</v>
      </c>
      <c r="H83" s="151"/>
      <c r="I83" s="53"/>
      <c r="J83" s="153"/>
      <c r="K83" s="157"/>
      <c r="L83" s="158"/>
      <c r="M83" s="159"/>
      <c r="N83" s="151"/>
      <c r="O83" s="161"/>
      <c r="P83" s="153"/>
      <c r="Q83" s="110"/>
    </row>
    <row r="84" spans="2:17">
      <c r="B84" s="55"/>
      <c r="C84" s="55"/>
      <c r="D84" s="55"/>
      <c r="E84" s="55"/>
      <c r="F84" s="55"/>
      <c r="G84" s="55"/>
      <c r="H84" s="99"/>
      <c r="I84" s="55"/>
      <c r="J84" s="55"/>
      <c r="K84" s="104" t="s">
        <v>4</v>
      </c>
      <c r="L84" s="104" t="s">
        <v>5</v>
      </c>
      <c r="M84" s="104" t="s">
        <v>6</v>
      </c>
      <c r="N84" s="99"/>
      <c r="O84" s="99"/>
      <c r="P84" s="110"/>
      <c r="Q84" s="110"/>
    </row>
    <row r="85" spans="2:17" hidden="1">
      <c r="B85" s="55"/>
      <c r="C85" s="55"/>
      <c r="D85" s="55"/>
      <c r="E85" s="55"/>
      <c r="F85" s="55"/>
      <c r="G85" s="55"/>
      <c r="H85" s="99"/>
      <c r="I85" s="55"/>
      <c r="J85" s="55"/>
      <c r="K85" s="105">
        <f>(G86/3)</f>
        <v>1.4583333333333332E-3</v>
      </c>
      <c r="L85" s="105">
        <f>(G86/3)*2</f>
        <v>2.9166666666666664E-3</v>
      </c>
      <c r="M85" s="105">
        <f>(G86/3)*3</f>
        <v>4.3749999999999995E-3</v>
      </c>
      <c r="N85" s="99"/>
      <c r="O85" s="99"/>
      <c r="P85" s="110"/>
      <c r="Q85" s="110"/>
    </row>
    <row r="86" spans="2:17" ht="15">
      <c r="B86" s="55"/>
      <c r="C86" s="162" t="s">
        <v>79</v>
      </c>
      <c r="D86" s="162"/>
      <c r="E86" s="162"/>
      <c r="F86" s="162"/>
      <c r="G86" s="58">
        <f>$G$83*0.3</f>
        <v>4.3749999999999995E-3</v>
      </c>
      <c r="H86" s="100" t="s">
        <v>13</v>
      </c>
      <c r="I86" s="59">
        <f>IF(H86="Sí",1)+IF(H86="No",0)</f>
        <v>1</v>
      </c>
      <c r="J86" s="60" t="s">
        <v>353</v>
      </c>
      <c r="K86" s="101"/>
      <c r="L86" s="101"/>
      <c r="M86" s="101"/>
      <c r="N86" s="106">
        <v>3</v>
      </c>
      <c r="O86" s="107">
        <f>INDEX(K85:M85,N86)</f>
        <v>4.3749999999999995E-3</v>
      </c>
      <c r="P86" s="111">
        <f>O86*I86</f>
        <v>4.3749999999999995E-3</v>
      </c>
      <c r="Q86" s="112"/>
    </row>
    <row r="87" spans="2:17" hidden="1">
      <c r="B87" s="55"/>
      <c r="C87" s="61"/>
      <c r="D87" s="61"/>
      <c r="E87" s="61"/>
      <c r="F87" s="61"/>
      <c r="G87" s="61"/>
      <c r="H87" s="100" t="s">
        <v>13</v>
      </c>
      <c r="I87" s="61">
        <f t="shared" ref="I87" si="10">IF(H87="Sí",1)+IF(H87="No",0)</f>
        <v>1</v>
      </c>
      <c r="J87" s="61"/>
      <c r="K87" s="108">
        <f>(G88/3)</f>
        <v>1.4583333333333332E-3</v>
      </c>
      <c r="L87" s="108">
        <f>(G88/3)*2</f>
        <v>2.9166666666666664E-3</v>
      </c>
      <c r="M87" s="108">
        <f>(G88/3)*3</f>
        <v>4.3749999999999995E-3</v>
      </c>
      <c r="N87" s="109"/>
      <c r="O87" s="109"/>
      <c r="P87" s="113"/>
      <c r="Q87" s="110"/>
    </row>
    <row r="88" spans="2:17">
      <c r="B88" s="55"/>
      <c r="C88" s="162" t="s">
        <v>184</v>
      </c>
      <c r="D88" s="162"/>
      <c r="E88" s="162"/>
      <c r="F88" s="162"/>
      <c r="G88" s="58">
        <f>$G$83*0.3</f>
        <v>4.3749999999999995E-3</v>
      </c>
      <c r="H88" s="100" t="s">
        <v>13</v>
      </c>
      <c r="I88" s="59">
        <f t="shared" ref="I88:I92" si="11">IF(H88="Sí",1)+IF(H88="No",0)</f>
        <v>1</v>
      </c>
      <c r="J88" s="60" t="s">
        <v>353</v>
      </c>
      <c r="K88" s="101"/>
      <c r="L88" s="101"/>
      <c r="M88" s="101"/>
      <c r="N88" s="106">
        <v>3</v>
      </c>
      <c r="O88" s="107">
        <f>INDEX(K87:M87,N88)</f>
        <v>4.3749999999999995E-3</v>
      </c>
      <c r="P88" s="111">
        <f>O88*I88</f>
        <v>4.3749999999999995E-3</v>
      </c>
      <c r="Q88" s="110"/>
    </row>
    <row r="89" spans="2:17" hidden="1">
      <c r="B89" s="55"/>
      <c r="C89" s="61"/>
      <c r="D89" s="61"/>
      <c r="E89" s="61"/>
      <c r="F89" s="61"/>
      <c r="G89" s="61"/>
      <c r="H89" s="100" t="s">
        <v>13</v>
      </c>
      <c r="I89" s="61">
        <f t="shared" si="11"/>
        <v>1</v>
      </c>
      <c r="J89" s="61"/>
      <c r="K89" s="108">
        <f>(G90/3)</f>
        <v>9.7222222222222209E-4</v>
      </c>
      <c r="L89" s="108">
        <f>(G90/3)*2</f>
        <v>1.9444444444444442E-3</v>
      </c>
      <c r="M89" s="108">
        <f>(G90/3)*3</f>
        <v>2.9166666666666664E-3</v>
      </c>
      <c r="N89" s="109"/>
      <c r="O89" s="109"/>
      <c r="P89" s="113"/>
      <c r="Q89" s="110"/>
    </row>
    <row r="90" spans="2:17" ht="15" thickBot="1">
      <c r="B90" s="55"/>
      <c r="C90" s="162" t="s">
        <v>81</v>
      </c>
      <c r="D90" s="162"/>
      <c r="E90" s="162"/>
      <c r="F90" s="162"/>
      <c r="G90" s="58">
        <f>$G$83*0.2</f>
        <v>2.9166666666666664E-3</v>
      </c>
      <c r="H90" s="100" t="s">
        <v>13</v>
      </c>
      <c r="I90" s="59">
        <f t="shared" si="11"/>
        <v>1</v>
      </c>
      <c r="J90" s="60" t="s">
        <v>353</v>
      </c>
      <c r="K90" s="101"/>
      <c r="L90" s="101"/>
      <c r="M90" s="101"/>
      <c r="N90" s="106">
        <v>3</v>
      </c>
      <c r="O90" s="107">
        <f>INDEX(K89:M89,N90)</f>
        <v>2.9166666666666664E-3</v>
      </c>
      <c r="P90" s="111">
        <f>O90*I90</f>
        <v>2.9166666666666664E-3</v>
      </c>
      <c r="Q90" s="110"/>
    </row>
    <row r="91" spans="2:17" hidden="1">
      <c r="B91" s="55"/>
      <c r="C91" s="61"/>
      <c r="D91" s="61"/>
      <c r="E91" s="61"/>
      <c r="F91" s="61"/>
      <c r="G91" s="61"/>
      <c r="H91" s="100" t="s">
        <v>13</v>
      </c>
      <c r="I91" s="61">
        <f t="shared" si="11"/>
        <v>1</v>
      </c>
      <c r="J91" s="61"/>
      <c r="K91" s="108">
        <f>(G92/3)</f>
        <v>9.7222222222222209E-4</v>
      </c>
      <c r="L91" s="108">
        <f>(G92/3)*2</f>
        <v>1.9444444444444442E-3</v>
      </c>
      <c r="M91" s="108">
        <f>(G92/3)*3</f>
        <v>2.9166666666666664E-3</v>
      </c>
      <c r="N91" s="109"/>
      <c r="O91" s="109"/>
      <c r="P91" s="113"/>
      <c r="Q91" s="110"/>
    </row>
    <row r="92" spans="2:17" ht="15" thickBot="1">
      <c r="B92" s="55"/>
      <c r="C92" s="162" t="s">
        <v>89</v>
      </c>
      <c r="D92" s="162"/>
      <c r="E92" s="162"/>
      <c r="F92" s="162"/>
      <c r="G92" s="58">
        <f>$G$83*0.2</f>
        <v>2.9166666666666664E-3</v>
      </c>
      <c r="H92" s="100" t="s">
        <v>13</v>
      </c>
      <c r="I92" s="59">
        <f t="shared" si="11"/>
        <v>1</v>
      </c>
      <c r="J92" s="60" t="s">
        <v>353</v>
      </c>
      <c r="K92" s="101"/>
      <c r="L92" s="101"/>
      <c r="M92" s="101"/>
      <c r="N92" s="106">
        <v>3</v>
      </c>
      <c r="O92" s="107">
        <f>INDEX(K91:M91,N92)</f>
        <v>2.9166666666666664E-3</v>
      </c>
      <c r="P92" s="111">
        <f>O92*I92</f>
        <v>2.9166666666666664E-3</v>
      </c>
      <c r="Q92" s="114">
        <f>SUM(P86:P92)</f>
        <v>1.4583333333333332E-2</v>
      </c>
    </row>
    <row r="93" spans="2:17">
      <c r="C93" s="54"/>
      <c r="D93" s="54"/>
      <c r="E93" s="54"/>
      <c r="F93" s="54"/>
      <c r="G93" s="65">
        <f>SUM(G86:G92)</f>
        <v>1.4583333333333332E-2</v>
      </c>
      <c r="H93" s="102"/>
      <c r="I93" s="54"/>
      <c r="J93" s="54"/>
    </row>
    <row r="95" spans="2:17" ht="28.8" customHeight="1">
      <c r="B95" s="55"/>
      <c r="C95" s="55"/>
      <c r="D95" s="55"/>
      <c r="E95" s="55"/>
      <c r="F95" s="55"/>
      <c r="G95" s="56" t="s">
        <v>10</v>
      </c>
      <c r="H95" s="150" t="s">
        <v>14</v>
      </c>
      <c r="I95" s="52"/>
      <c r="J95" s="152" t="s">
        <v>336</v>
      </c>
      <c r="K95" s="154" t="s">
        <v>15</v>
      </c>
      <c r="L95" s="155"/>
      <c r="M95" s="156"/>
      <c r="N95" s="150" t="s">
        <v>17</v>
      </c>
      <c r="O95" s="160" t="s">
        <v>16</v>
      </c>
      <c r="P95" s="152" t="s">
        <v>8</v>
      </c>
      <c r="Q95" s="110"/>
    </row>
    <row r="96" spans="2:17">
      <c r="B96" s="57" t="str">
        <f>TABLA_EU!F11</f>
        <v>EU.2.4</v>
      </c>
      <c r="C96" s="57" t="str">
        <f>TABLA_EU!G11</f>
        <v>Actuar sobre usos y zonas vulnerables</v>
      </c>
      <c r="D96" s="55"/>
      <c r="E96" s="55"/>
      <c r="F96" s="55"/>
      <c r="G96" s="10">
        <f>'Tabla Resultados EU'!I9</f>
        <v>1.4583333333333332E-2</v>
      </c>
      <c r="H96" s="151"/>
      <c r="I96" s="53"/>
      <c r="J96" s="153"/>
      <c r="K96" s="157"/>
      <c r="L96" s="158"/>
      <c r="M96" s="159"/>
      <c r="N96" s="151"/>
      <c r="O96" s="161"/>
      <c r="P96" s="153"/>
      <c r="Q96" s="110"/>
    </row>
    <row r="97" spans="2:17">
      <c r="B97" s="55"/>
      <c r="C97" s="55"/>
      <c r="D97" s="55"/>
      <c r="E97" s="55"/>
      <c r="F97" s="55"/>
      <c r="G97" s="55"/>
      <c r="H97" s="99"/>
      <c r="I97" s="55"/>
      <c r="J97" s="55"/>
      <c r="K97" s="104" t="s">
        <v>4</v>
      </c>
      <c r="L97" s="104" t="s">
        <v>5</v>
      </c>
      <c r="M97" s="104" t="s">
        <v>6</v>
      </c>
      <c r="N97" s="99"/>
      <c r="O97" s="99"/>
      <c r="P97" s="110"/>
      <c r="Q97" s="110"/>
    </row>
    <row r="98" spans="2:17" hidden="1">
      <c r="B98" s="55"/>
      <c r="C98" s="55"/>
      <c r="D98" s="55"/>
      <c r="E98" s="55"/>
      <c r="F98" s="55"/>
      <c r="G98" s="55"/>
      <c r="H98" s="99"/>
      <c r="I98" s="55"/>
      <c r="J98" s="55"/>
      <c r="K98" s="105">
        <f>(G99/3)</f>
        <v>1.7013888888888886E-3</v>
      </c>
      <c r="L98" s="105">
        <f>(G99/3)*2</f>
        <v>3.4027777777777771E-3</v>
      </c>
      <c r="M98" s="105">
        <f>(G99/3)*3</f>
        <v>5.1041666666666657E-3</v>
      </c>
      <c r="N98" s="99"/>
      <c r="O98" s="99"/>
      <c r="P98" s="110"/>
      <c r="Q98" s="110"/>
    </row>
    <row r="99" spans="2:17" ht="15">
      <c r="B99" s="55"/>
      <c r="C99" s="162" t="s">
        <v>67</v>
      </c>
      <c r="D99" s="162"/>
      <c r="E99" s="162"/>
      <c r="F99" s="162"/>
      <c r="G99" s="58">
        <f>$G$96*0.35</f>
        <v>5.1041666666666657E-3</v>
      </c>
      <c r="H99" s="100" t="s">
        <v>13</v>
      </c>
      <c r="I99" s="59">
        <f>IF(H99="Sí",1)+IF(H99="No",0)</f>
        <v>1</v>
      </c>
      <c r="J99" s="60" t="s">
        <v>354</v>
      </c>
      <c r="K99" s="101"/>
      <c r="L99" s="101"/>
      <c r="M99" s="101"/>
      <c r="N99" s="106">
        <v>3</v>
      </c>
      <c r="O99" s="107">
        <f>INDEX(K98:M98,N99)</f>
        <v>5.1041666666666657E-3</v>
      </c>
      <c r="P99" s="111">
        <f>O99*I99</f>
        <v>5.1041666666666657E-3</v>
      </c>
      <c r="Q99" s="112"/>
    </row>
    <row r="100" spans="2:17" hidden="1">
      <c r="B100" s="55"/>
      <c r="C100" s="61"/>
      <c r="D100" s="61"/>
      <c r="E100" s="61"/>
      <c r="F100" s="61"/>
      <c r="G100" s="61"/>
      <c r="H100" s="101"/>
      <c r="I100" s="61">
        <f t="shared" ref="I100" si="12">IF(H100="Sí",1)+IF(H100="No",0)</f>
        <v>0</v>
      </c>
      <c r="J100" s="67"/>
      <c r="K100" s="108">
        <f>(G101/3)</f>
        <v>1.2152777777777776E-3</v>
      </c>
      <c r="L100" s="108">
        <f>(G101/3)*2</f>
        <v>2.4305555555555552E-3</v>
      </c>
      <c r="M100" s="108">
        <f>(G101/3)*3</f>
        <v>3.6458333333333325E-3</v>
      </c>
      <c r="N100" s="109"/>
      <c r="O100" s="109"/>
      <c r="P100" s="113"/>
      <c r="Q100" s="110"/>
    </row>
    <row r="101" spans="2:17" ht="15" thickBot="1">
      <c r="B101" s="55"/>
      <c r="C101" s="162" t="s">
        <v>308</v>
      </c>
      <c r="D101" s="162"/>
      <c r="E101" s="162"/>
      <c r="F101" s="162"/>
      <c r="G101" s="58">
        <f>$G$96*0.25</f>
        <v>3.645833333333333E-3</v>
      </c>
      <c r="H101" s="100" t="s">
        <v>13</v>
      </c>
      <c r="I101" s="59">
        <f t="shared" ref="I101:I103" si="13">IF(H101="Sí",1)+IF(H101="No",0)</f>
        <v>1</v>
      </c>
      <c r="J101" s="60" t="s">
        <v>354</v>
      </c>
      <c r="K101" s="101"/>
      <c r="L101" s="101"/>
      <c r="M101" s="101"/>
      <c r="N101" s="106">
        <v>3</v>
      </c>
      <c r="O101" s="107">
        <f>INDEX(K100:M100,N101)</f>
        <v>3.6458333333333325E-3</v>
      </c>
      <c r="P101" s="111">
        <f>O101*I101</f>
        <v>3.6458333333333325E-3</v>
      </c>
      <c r="Q101" s="110"/>
    </row>
    <row r="102" spans="2:17" ht="15" hidden="1" thickBot="1">
      <c r="B102" s="55"/>
      <c r="C102" s="61"/>
      <c r="D102" s="61"/>
      <c r="E102" s="61"/>
      <c r="F102" s="61"/>
      <c r="G102" s="61"/>
      <c r="H102" s="101"/>
      <c r="I102" s="61">
        <f t="shared" si="13"/>
        <v>0</v>
      </c>
      <c r="J102" s="61"/>
      <c r="K102" s="108">
        <f>(G103/3)</f>
        <v>1.9444444444444442E-3</v>
      </c>
      <c r="L102" s="108">
        <f>(G103/3)*2</f>
        <v>3.8888888888888883E-3</v>
      </c>
      <c r="M102" s="108">
        <f>(G103/3)*3</f>
        <v>5.8333333333333327E-3</v>
      </c>
      <c r="N102" s="109"/>
      <c r="O102" s="109"/>
      <c r="P102" s="113"/>
      <c r="Q102" s="110"/>
    </row>
    <row r="103" spans="2:17" ht="15" thickBot="1">
      <c r="B103" s="55"/>
      <c r="C103" s="162" t="s">
        <v>74</v>
      </c>
      <c r="D103" s="162"/>
      <c r="E103" s="162"/>
      <c r="F103" s="162"/>
      <c r="G103" s="58">
        <f>$G$96*0.4</f>
        <v>5.8333333333333327E-3</v>
      </c>
      <c r="H103" s="100" t="s">
        <v>13</v>
      </c>
      <c r="I103" s="59">
        <f t="shared" si="13"/>
        <v>1</v>
      </c>
      <c r="J103" s="60" t="s">
        <v>354</v>
      </c>
      <c r="K103" s="101"/>
      <c r="L103" s="101"/>
      <c r="M103" s="101"/>
      <c r="N103" s="106">
        <v>3</v>
      </c>
      <c r="O103" s="107">
        <f>INDEX(K102:M102,N103)</f>
        <v>5.8333333333333327E-3</v>
      </c>
      <c r="P103" s="111">
        <f>O103*I103</f>
        <v>5.8333333333333327E-3</v>
      </c>
      <c r="Q103" s="114">
        <f>SUM(P99:P103)</f>
        <v>1.458333333333333E-2</v>
      </c>
    </row>
    <row r="104" spans="2:17">
      <c r="C104" s="54"/>
      <c r="D104" s="54"/>
      <c r="E104" s="54"/>
      <c r="F104" s="54"/>
      <c r="G104" s="65">
        <f>G99+G101+G103</f>
        <v>1.4583333333333332E-2</v>
      </c>
      <c r="H104" s="102"/>
      <c r="I104" s="54"/>
      <c r="J104" s="54"/>
    </row>
    <row r="106" spans="2:17" ht="28.8" customHeight="1">
      <c r="B106" s="55"/>
      <c r="C106" s="55"/>
      <c r="D106" s="55"/>
      <c r="E106" s="55"/>
      <c r="F106" s="55"/>
      <c r="G106" s="56" t="s">
        <v>10</v>
      </c>
      <c r="H106" s="150" t="s">
        <v>14</v>
      </c>
      <c r="I106" s="52"/>
      <c r="J106" s="152" t="s">
        <v>336</v>
      </c>
      <c r="K106" s="154" t="s">
        <v>15</v>
      </c>
      <c r="L106" s="155"/>
      <c r="M106" s="156"/>
      <c r="N106" s="150" t="s">
        <v>17</v>
      </c>
      <c r="O106" s="160" t="s">
        <v>16</v>
      </c>
      <c r="P106" s="152" t="s">
        <v>8</v>
      </c>
      <c r="Q106" s="110"/>
    </row>
    <row r="107" spans="2:17">
      <c r="B107" s="57" t="str">
        <f>TABLA_EU!F13</f>
        <v>EU.3.1</v>
      </c>
      <c r="C107" s="57" t="str">
        <f>TABLA_EU!G13</f>
        <v>Edificaciones eficientes y de consumo casi nulo.</v>
      </c>
      <c r="D107" s="55"/>
      <c r="E107" s="55"/>
      <c r="F107" s="55"/>
      <c r="G107" s="10">
        <f>'Tabla Resultados EU'!I10</f>
        <v>1.2499999999999999E-2</v>
      </c>
      <c r="H107" s="151"/>
      <c r="I107" s="53"/>
      <c r="J107" s="153"/>
      <c r="K107" s="157"/>
      <c r="L107" s="158"/>
      <c r="M107" s="159"/>
      <c r="N107" s="151"/>
      <c r="O107" s="161"/>
      <c r="P107" s="153"/>
      <c r="Q107" s="110"/>
    </row>
    <row r="108" spans="2:17">
      <c r="B108" s="55"/>
      <c r="C108" s="55"/>
      <c r="D108" s="55"/>
      <c r="E108" s="55"/>
      <c r="F108" s="55"/>
      <c r="G108" s="55"/>
      <c r="H108" s="99"/>
      <c r="I108" s="55"/>
      <c r="J108" s="55"/>
      <c r="K108" s="104" t="s">
        <v>4</v>
      </c>
      <c r="L108" s="104" t="s">
        <v>5</v>
      </c>
      <c r="M108" s="104" t="s">
        <v>6</v>
      </c>
      <c r="N108" s="99"/>
      <c r="O108" s="99"/>
      <c r="P108" s="110"/>
      <c r="Q108" s="110"/>
    </row>
    <row r="109" spans="2:17" hidden="1">
      <c r="B109" s="55"/>
      <c r="C109" s="55"/>
      <c r="D109" s="55"/>
      <c r="E109" s="55"/>
      <c r="F109" s="55"/>
      <c r="G109" s="55"/>
      <c r="H109" s="99"/>
      <c r="I109" s="55"/>
      <c r="J109" s="55"/>
      <c r="K109" s="105">
        <f>(G110/3)</f>
        <v>8.3333333333333339E-4</v>
      </c>
      <c r="L109" s="105">
        <f>(G110/3)*2</f>
        <v>1.6666666666666668E-3</v>
      </c>
      <c r="M109" s="105">
        <f>(G110/3)*3</f>
        <v>2.5000000000000001E-3</v>
      </c>
      <c r="N109" s="99"/>
      <c r="O109" s="99"/>
      <c r="P109" s="110"/>
      <c r="Q109" s="110"/>
    </row>
    <row r="110" spans="2:17" ht="15">
      <c r="B110" s="55"/>
      <c r="C110" s="162" t="s">
        <v>208</v>
      </c>
      <c r="D110" s="162"/>
      <c r="E110" s="162"/>
      <c r="F110" s="162"/>
      <c r="G110" s="58">
        <f>$G$107*0.2</f>
        <v>2.5000000000000001E-3</v>
      </c>
      <c r="H110" s="100" t="s">
        <v>13</v>
      </c>
      <c r="I110" s="59">
        <f>IF(H110="Sí",1)+IF(H110="No",0)</f>
        <v>1</v>
      </c>
      <c r="J110" s="60" t="s">
        <v>355</v>
      </c>
      <c r="K110" s="101"/>
      <c r="L110" s="101"/>
      <c r="M110" s="101"/>
      <c r="N110" s="106">
        <v>3</v>
      </c>
      <c r="O110" s="107">
        <f>INDEX(K109:M109,N110)</f>
        <v>2.5000000000000001E-3</v>
      </c>
      <c r="P110" s="111">
        <f>O110*I110</f>
        <v>2.5000000000000001E-3</v>
      </c>
      <c r="Q110" s="112"/>
    </row>
    <row r="111" spans="2:17" hidden="1">
      <c r="B111" s="55"/>
      <c r="C111" s="61"/>
      <c r="D111" s="61"/>
      <c r="E111" s="61"/>
      <c r="F111" s="61"/>
      <c r="G111" s="61"/>
      <c r="H111" s="100" t="s">
        <v>13</v>
      </c>
      <c r="I111" s="61">
        <f t="shared" ref="I111" si="14">IF(H111="Sí",1)+IF(H111="No",0)</f>
        <v>1</v>
      </c>
      <c r="J111" s="61"/>
      <c r="K111" s="108">
        <f>(G112/3)</f>
        <v>1.4583333333333332E-3</v>
      </c>
      <c r="L111" s="108">
        <f>(G112/3)*2</f>
        <v>2.9166666666666664E-3</v>
      </c>
      <c r="M111" s="108">
        <f>(G112/3)*3</f>
        <v>4.3749999999999995E-3</v>
      </c>
      <c r="N111" s="109"/>
      <c r="O111" s="109"/>
      <c r="P111" s="113"/>
      <c r="Q111" s="110"/>
    </row>
    <row r="112" spans="2:17" ht="28.8" customHeight="1">
      <c r="B112" s="55"/>
      <c r="C112" s="162" t="s">
        <v>347</v>
      </c>
      <c r="D112" s="162"/>
      <c r="E112" s="162"/>
      <c r="F112" s="162"/>
      <c r="G112" s="58">
        <f>$G$107*0.35</f>
        <v>4.3749999999999995E-3</v>
      </c>
      <c r="H112" s="100" t="s">
        <v>13</v>
      </c>
      <c r="I112" s="59">
        <f t="shared" ref="I112:I120" si="15">IF(H112="Sí",1)+IF(H112="No",0)</f>
        <v>1</v>
      </c>
      <c r="J112" s="60" t="s">
        <v>355</v>
      </c>
      <c r="K112" s="101"/>
      <c r="L112" s="101"/>
      <c r="M112" s="101"/>
      <c r="N112" s="106">
        <v>3</v>
      </c>
      <c r="O112" s="107">
        <f>INDEX(K111:M111,N112)</f>
        <v>4.3749999999999995E-3</v>
      </c>
      <c r="P112" s="111">
        <f>O112*I112</f>
        <v>4.3749999999999995E-3</v>
      </c>
      <c r="Q112" s="110"/>
    </row>
    <row r="113" spans="2:17" hidden="1">
      <c r="B113" s="55"/>
      <c r="C113" s="61"/>
      <c r="D113" s="61"/>
      <c r="E113" s="61"/>
      <c r="F113" s="61"/>
      <c r="G113" s="61"/>
      <c r="H113" s="100" t="s">
        <v>13</v>
      </c>
      <c r="I113" s="61">
        <f t="shared" si="15"/>
        <v>1</v>
      </c>
      <c r="J113" s="61"/>
      <c r="K113" s="108">
        <f>(G114/3)</f>
        <v>4.1666666666666669E-4</v>
      </c>
      <c r="L113" s="108">
        <f>(G114/3)*2</f>
        <v>8.3333333333333339E-4</v>
      </c>
      <c r="M113" s="108">
        <f>(G114/3)*3</f>
        <v>1.25E-3</v>
      </c>
      <c r="N113" s="109"/>
      <c r="O113" s="109"/>
      <c r="P113" s="113"/>
      <c r="Q113" s="110"/>
    </row>
    <row r="114" spans="2:17" ht="14.4" customHeight="1">
      <c r="B114" s="55"/>
      <c r="C114" s="162" t="s">
        <v>284</v>
      </c>
      <c r="D114" s="162"/>
      <c r="E114" s="162"/>
      <c r="F114" s="162"/>
      <c r="G114" s="58">
        <f>$G$107*0.1</f>
        <v>1.25E-3</v>
      </c>
      <c r="H114" s="100" t="s">
        <v>13</v>
      </c>
      <c r="I114" s="59">
        <f t="shared" si="15"/>
        <v>1</v>
      </c>
      <c r="J114" s="60" t="s">
        <v>355</v>
      </c>
      <c r="K114" s="101"/>
      <c r="L114" s="101"/>
      <c r="M114" s="101"/>
      <c r="N114" s="106">
        <v>3</v>
      </c>
      <c r="O114" s="107">
        <f>INDEX(K113:M113,N114)</f>
        <v>1.25E-3</v>
      </c>
      <c r="P114" s="111">
        <f>O114*I114</f>
        <v>1.25E-3</v>
      </c>
      <c r="Q114" s="110"/>
    </row>
    <row r="115" spans="2:17" hidden="1">
      <c r="B115" s="55"/>
      <c r="C115" s="61"/>
      <c r="D115" s="61"/>
      <c r="E115" s="61"/>
      <c r="F115" s="61"/>
      <c r="G115" s="61"/>
      <c r="H115" s="100" t="s">
        <v>13</v>
      </c>
      <c r="I115" s="61">
        <f t="shared" si="15"/>
        <v>1</v>
      </c>
      <c r="J115" s="61"/>
      <c r="K115" s="108">
        <f>(G116/3)</f>
        <v>4.1666666666666669E-4</v>
      </c>
      <c r="L115" s="108">
        <f>(G116/3)*2</f>
        <v>8.3333333333333339E-4</v>
      </c>
      <c r="M115" s="108">
        <f>(G116/3)*3</f>
        <v>1.25E-3</v>
      </c>
      <c r="N115" s="109"/>
      <c r="O115" s="109"/>
      <c r="P115" s="113"/>
      <c r="Q115" s="110"/>
    </row>
    <row r="116" spans="2:17">
      <c r="B116" s="55"/>
      <c r="C116" s="162" t="s">
        <v>291</v>
      </c>
      <c r="D116" s="162"/>
      <c r="E116" s="162"/>
      <c r="F116" s="162"/>
      <c r="G116" s="58">
        <f>$G$107*0.1</f>
        <v>1.25E-3</v>
      </c>
      <c r="H116" s="100" t="s">
        <v>13</v>
      </c>
      <c r="I116" s="59">
        <f t="shared" si="15"/>
        <v>1</v>
      </c>
      <c r="J116" s="60" t="s">
        <v>355</v>
      </c>
      <c r="K116" s="101"/>
      <c r="L116" s="101"/>
      <c r="M116" s="101"/>
      <c r="N116" s="106">
        <v>3</v>
      </c>
      <c r="O116" s="107">
        <f>INDEX(K115:M115,N116)</f>
        <v>1.25E-3</v>
      </c>
      <c r="P116" s="111">
        <f>O116*I116</f>
        <v>1.25E-3</v>
      </c>
      <c r="Q116" s="110"/>
    </row>
    <row r="117" spans="2:17" hidden="1">
      <c r="B117" s="55"/>
      <c r="C117" s="61"/>
      <c r="D117" s="61"/>
      <c r="E117" s="61"/>
      <c r="F117" s="61"/>
      <c r="G117" s="61"/>
      <c r="H117" s="100" t="s">
        <v>13</v>
      </c>
      <c r="I117" s="61">
        <f t="shared" si="15"/>
        <v>1</v>
      </c>
      <c r="J117" s="61"/>
      <c r="K117" s="108">
        <f>(G118/3)</f>
        <v>6.249999999999999E-4</v>
      </c>
      <c r="L117" s="108">
        <f>(G118/3)*2</f>
        <v>1.2499999999999998E-3</v>
      </c>
      <c r="M117" s="108">
        <f>(G118/3)*3</f>
        <v>1.8749999999999997E-3</v>
      </c>
      <c r="N117" s="109"/>
      <c r="O117" s="109"/>
      <c r="P117" s="113"/>
      <c r="Q117" s="110"/>
    </row>
    <row r="118" spans="2:17" ht="15" thickBot="1">
      <c r="B118" s="55"/>
      <c r="C118" s="162" t="s">
        <v>292</v>
      </c>
      <c r="D118" s="162"/>
      <c r="E118" s="162"/>
      <c r="F118" s="162"/>
      <c r="G118" s="58">
        <f>$G$107*0.15</f>
        <v>1.8749999999999997E-3</v>
      </c>
      <c r="H118" s="100" t="s">
        <v>13</v>
      </c>
      <c r="I118" s="59">
        <f t="shared" si="15"/>
        <v>1</v>
      </c>
      <c r="J118" s="60" t="s">
        <v>355</v>
      </c>
      <c r="K118" s="101"/>
      <c r="L118" s="101"/>
      <c r="M118" s="101"/>
      <c r="N118" s="106">
        <v>3</v>
      </c>
      <c r="O118" s="107">
        <f>INDEX(K117:M117,N118)</f>
        <v>1.8749999999999997E-3</v>
      </c>
      <c r="P118" s="111">
        <f>O118*I118</f>
        <v>1.8749999999999997E-3</v>
      </c>
      <c r="Q118" s="110"/>
    </row>
    <row r="119" spans="2:17" ht="15" hidden="1" thickBot="1">
      <c r="B119" s="55"/>
      <c r="C119" s="61"/>
      <c r="D119" s="61"/>
      <c r="E119" s="61"/>
      <c r="F119" s="61"/>
      <c r="G119" s="61"/>
      <c r="H119" s="100" t="s">
        <v>13</v>
      </c>
      <c r="I119" s="61">
        <f t="shared" si="15"/>
        <v>1</v>
      </c>
      <c r="J119" s="61"/>
      <c r="K119" s="108">
        <f>(G120/3)</f>
        <v>4.1666666666666669E-4</v>
      </c>
      <c r="L119" s="108">
        <f>(G120/3)*2</f>
        <v>8.3333333333333339E-4</v>
      </c>
      <c r="M119" s="108">
        <f>(G120/3)*3</f>
        <v>1.25E-3</v>
      </c>
      <c r="N119" s="109"/>
      <c r="O119" s="109"/>
      <c r="P119" s="113"/>
      <c r="Q119" s="110"/>
    </row>
    <row r="120" spans="2:17" ht="15" customHeight="1" thickBot="1">
      <c r="B120" s="55"/>
      <c r="C120" s="162" t="s">
        <v>322</v>
      </c>
      <c r="D120" s="162"/>
      <c r="E120" s="162"/>
      <c r="F120" s="162"/>
      <c r="G120" s="58">
        <f>$G$107*0.1</f>
        <v>1.25E-3</v>
      </c>
      <c r="H120" s="100" t="s">
        <v>13</v>
      </c>
      <c r="I120" s="59">
        <f t="shared" si="15"/>
        <v>1</v>
      </c>
      <c r="J120" s="60" t="s">
        <v>355</v>
      </c>
      <c r="K120" s="101"/>
      <c r="L120" s="101"/>
      <c r="M120" s="101"/>
      <c r="N120" s="106">
        <v>3</v>
      </c>
      <c r="O120" s="107">
        <f>INDEX(K119:M119,N120)</f>
        <v>1.25E-3</v>
      </c>
      <c r="P120" s="111">
        <f>O120*I120</f>
        <v>1.25E-3</v>
      </c>
      <c r="Q120" s="114">
        <f>SUM(P110:P120)</f>
        <v>1.2499999999999997E-2</v>
      </c>
    </row>
    <row r="121" spans="2:17">
      <c r="C121" s="54"/>
      <c r="D121" s="54"/>
      <c r="E121" s="54"/>
      <c r="F121" s="54"/>
      <c r="G121" s="65">
        <f>SUM(G110:G120)</f>
        <v>1.2499999999999997E-2</v>
      </c>
      <c r="H121" s="102"/>
      <c r="I121" s="54"/>
      <c r="J121" s="54"/>
    </row>
    <row r="123" spans="2:17" ht="28.8" customHeight="1">
      <c r="B123" s="55"/>
      <c r="C123" s="55"/>
      <c r="D123" s="55"/>
      <c r="E123" s="55"/>
      <c r="F123" s="55"/>
      <c r="G123" s="56" t="s">
        <v>10</v>
      </c>
      <c r="H123" s="150" t="s">
        <v>14</v>
      </c>
      <c r="I123" s="52"/>
      <c r="J123" s="152" t="s">
        <v>336</v>
      </c>
      <c r="K123" s="154" t="s">
        <v>15</v>
      </c>
      <c r="L123" s="155"/>
      <c r="M123" s="156"/>
      <c r="N123" s="150" t="s">
        <v>17</v>
      </c>
      <c r="O123" s="160" t="s">
        <v>16</v>
      </c>
      <c r="P123" s="152" t="s">
        <v>8</v>
      </c>
      <c r="Q123" s="110"/>
    </row>
    <row r="124" spans="2:17">
      <c r="B124" s="57" t="str">
        <f>TABLA_EU!F16</f>
        <v>EU.3.2</v>
      </c>
      <c r="C124" s="57" t="str">
        <f>TABLA_EU!G16</f>
        <v>Protección y resiliencia de la edificacion y la población</v>
      </c>
      <c r="D124" s="55"/>
      <c r="E124" s="55"/>
      <c r="F124" s="55"/>
      <c r="G124" s="10">
        <f>'Tabla Resultados EU'!I11</f>
        <v>1.2499999999999999E-2</v>
      </c>
      <c r="H124" s="151"/>
      <c r="I124" s="53"/>
      <c r="J124" s="153"/>
      <c r="K124" s="157"/>
      <c r="L124" s="158"/>
      <c r="M124" s="159"/>
      <c r="N124" s="151"/>
      <c r="O124" s="161"/>
      <c r="P124" s="153"/>
      <c r="Q124" s="110"/>
    </row>
    <row r="125" spans="2:17">
      <c r="B125" s="55"/>
      <c r="C125" s="55"/>
      <c r="D125" s="55"/>
      <c r="E125" s="55"/>
      <c r="F125" s="55"/>
      <c r="G125" s="55"/>
      <c r="H125" s="99"/>
      <c r="I125" s="55"/>
      <c r="J125" s="55"/>
      <c r="K125" s="104" t="s">
        <v>4</v>
      </c>
      <c r="L125" s="104" t="s">
        <v>5</v>
      </c>
      <c r="M125" s="104" t="s">
        <v>6</v>
      </c>
      <c r="N125" s="99"/>
      <c r="O125" s="99"/>
      <c r="P125" s="110"/>
      <c r="Q125" s="110"/>
    </row>
    <row r="126" spans="2:17" hidden="1">
      <c r="B126" s="55"/>
      <c r="C126" s="55"/>
      <c r="D126" s="55"/>
      <c r="E126" s="55"/>
      <c r="F126" s="55"/>
      <c r="G126" s="55"/>
      <c r="H126" s="99"/>
      <c r="I126" s="55"/>
      <c r="J126" s="55"/>
      <c r="K126" s="105">
        <f>(G127/3)</f>
        <v>1.0416666666666667E-3</v>
      </c>
      <c r="L126" s="105">
        <f>(G127/3)*2</f>
        <v>2.0833333333333333E-3</v>
      </c>
      <c r="M126" s="105">
        <f>(G127/3)*3</f>
        <v>3.1250000000000002E-3</v>
      </c>
      <c r="N126" s="99"/>
      <c r="O126" s="99"/>
      <c r="P126" s="110"/>
      <c r="Q126" s="110"/>
    </row>
    <row r="127" spans="2:17" ht="15">
      <c r="B127" s="55"/>
      <c r="C127" s="162" t="s">
        <v>202</v>
      </c>
      <c r="D127" s="162"/>
      <c r="E127" s="162"/>
      <c r="F127" s="162"/>
      <c r="G127" s="58">
        <f>$G$124*0.25</f>
        <v>3.1249999999999997E-3</v>
      </c>
      <c r="H127" s="100" t="s">
        <v>13</v>
      </c>
      <c r="I127" s="59">
        <f>IF(H127="Sí",1)+IF(H127="No",0)</f>
        <v>1</v>
      </c>
      <c r="J127" s="60" t="s">
        <v>356</v>
      </c>
      <c r="K127" s="101"/>
      <c r="L127" s="101"/>
      <c r="M127" s="101"/>
      <c r="N127" s="106">
        <v>3</v>
      </c>
      <c r="O127" s="107">
        <f>INDEX(K126:M126,N127)</f>
        <v>3.1250000000000002E-3</v>
      </c>
      <c r="P127" s="111">
        <f>O127*I127</f>
        <v>3.1250000000000002E-3</v>
      </c>
      <c r="Q127" s="112"/>
    </row>
    <row r="128" spans="2:17" hidden="1">
      <c r="B128" s="55"/>
      <c r="C128" s="61"/>
      <c r="D128" s="61"/>
      <c r="E128" s="61"/>
      <c r="F128" s="61"/>
      <c r="G128" s="61"/>
      <c r="H128" s="100" t="s">
        <v>13</v>
      </c>
      <c r="I128" s="61">
        <f t="shared" ref="I128" si="16">IF(H128="Sí",1)+IF(H128="No",0)</f>
        <v>1</v>
      </c>
      <c r="J128" s="61"/>
      <c r="K128" s="108">
        <f>(G129/3)</f>
        <v>1.0416666666666667E-3</v>
      </c>
      <c r="L128" s="108">
        <f>(G129/3)*2</f>
        <v>2.0833333333333333E-3</v>
      </c>
      <c r="M128" s="108">
        <f>(G129/3)*3</f>
        <v>3.1250000000000002E-3</v>
      </c>
      <c r="N128" s="109"/>
      <c r="O128" s="109"/>
      <c r="P128" s="113"/>
      <c r="Q128" s="110"/>
    </row>
    <row r="129" spans="2:17">
      <c r="B129" s="55"/>
      <c r="C129" s="162" t="s">
        <v>216</v>
      </c>
      <c r="D129" s="162"/>
      <c r="E129" s="162"/>
      <c r="F129" s="162"/>
      <c r="G129" s="58">
        <f>$G$124*0.25</f>
        <v>3.1249999999999997E-3</v>
      </c>
      <c r="H129" s="100" t="s">
        <v>13</v>
      </c>
      <c r="I129" s="59">
        <f t="shared" ref="I129:I133" si="17">IF(H129="Sí",1)+IF(H129="No",0)</f>
        <v>1</v>
      </c>
      <c r="J129" s="60" t="s">
        <v>356</v>
      </c>
      <c r="K129" s="101"/>
      <c r="L129" s="101"/>
      <c r="M129" s="101"/>
      <c r="N129" s="106">
        <v>3</v>
      </c>
      <c r="O129" s="107">
        <f>INDEX(K128:M128,N129)</f>
        <v>3.1250000000000002E-3</v>
      </c>
      <c r="P129" s="111">
        <f>O129*I129</f>
        <v>3.1250000000000002E-3</v>
      </c>
      <c r="Q129" s="110"/>
    </row>
    <row r="130" spans="2:17" hidden="1">
      <c r="B130" s="55"/>
      <c r="C130" s="61"/>
      <c r="D130" s="61"/>
      <c r="E130" s="61"/>
      <c r="F130" s="61"/>
      <c r="G130" s="61"/>
      <c r="H130" s="100" t="s">
        <v>13</v>
      </c>
      <c r="I130" s="61">
        <f t="shared" si="17"/>
        <v>1</v>
      </c>
      <c r="J130" s="61"/>
      <c r="K130" s="108">
        <f>(G131/3)</f>
        <v>1.0416666666666667E-3</v>
      </c>
      <c r="L130" s="108">
        <f>(G131/3)*2</f>
        <v>2.0833333333333333E-3</v>
      </c>
      <c r="M130" s="108">
        <f>(G131/3)*3</f>
        <v>3.1250000000000002E-3</v>
      </c>
      <c r="N130" s="109"/>
      <c r="O130" s="109"/>
      <c r="P130" s="113"/>
      <c r="Q130" s="110"/>
    </row>
    <row r="131" spans="2:17" ht="15" thickBot="1">
      <c r="B131" s="55"/>
      <c r="C131" s="162" t="s">
        <v>217</v>
      </c>
      <c r="D131" s="162"/>
      <c r="E131" s="162"/>
      <c r="F131" s="162"/>
      <c r="G131" s="58">
        <f>$G$124*0.25</f>
        <v>3.1249999999999997E-3</v>
      </c>
      <c r="H131" s="100" t="s">
        <v>13</v>
      </c>
      <c r="I131" s="59">
        <f t="shared" si="17"/>
        <v>1</v>
      </c>
      <c r="J131" s="60" t="s">
        <v>356</v>
      </c>
      <c r="K131" s="101"/>
      <c r="L131" s="101"/>
      <c r="M131" s="101"/>
      <c r="N131" s="106">
        <v>3</v>
      </c>
      <c r="O131" s="107">
        <f>INDEX(K130:M130,N131)</f>
        <v>3.1250000000000002E-3</v>
      </c>
      <c r="P131" s="111">
        <f>O131*I131</f>
        <v>3.1250000000000002E-3</v>
      </c>
      <c r="Q131" s="110"/>
    </row>
    <row r="132" spans="2:17" hidden="1">
      <c r="B132" s="55"/>
      <c r="C132" s="61"/>
      <c r="D132" s="61"/>
      <c r="E132" s="61"/>
      <c r="F132" s="61"/>
      <c r="G132" s="61"/>
      <c r="H132" s="100" t="s">
        <v>13</v>
      </c>
      <c r="I132" s="61">
        <f t="shared" si="17"/>
        <v>1</v>
      </c>
      <c r="J132" s="61"/>
      <c r="K132" s="108">
        <f>(G133/3)</f>
        <v>1.0416666666666667E-3</v>
      </c>
      <c r="L132" s="108">
        <f>(G133/3)*2</f>
        <v>2.0833333333333333E-3</v>
      </c>
      <c r="M132" s="108">
        <f>(G133/3)*3</f>
        <v>3.1250000000000002E-3</v>
      </c>
      <c r="N132" s="109"/>
      <c r="O132" s="109"/>
      <c r="P132" s="113"/>
      <c r="Q132" s="110"/>
    </row>
    <row r="133" spans="2:17" ht="15" thickBot="1">
      <c r="B133" s="55"/>
      <c r="C133" s="162" t="s">
        <v>203</v>
      </c>
      <c r="D133" s="162"/>
      <c r="E133" s="162"/>
      <c r="F133" s="162"/>
      <c r="G133" s="58">
        <f>$G$124*0.25</f>
        <v>3.1249999999999997E-3</v>
      </c>
      <c r="H133" s="100" t="s">
        <v>13</v>
      </c>
      <c r="I133" s="59">
        <f t="shared" si="17"/>
        <v>1</v>
      </c>
      <c r="J133" s="60" t="s">
        <v>356</v>
      </c>
      <c r="K133" s="101"/>
      <c r="L133" s="101"/>
      <c r="M133" s="101"/>
      <c r="N133" s="106">
        <v>3</v>
      </c>
      <c r="O133" s="107">
        <f>INDEX(K132:M132,N133)</f>
        <v>3.1250000000000002E-3</v>
      </c>
      <c r="P133" s="111">
        <f>O133*I133</f>
        <v>3.1250000000000002E-3</v>
      </c>
      <c r="Q133" s="114">
        <f>SUM(P127:P133)</f>
        <v>1.2500000000000001E-2</v>
      </c>
    </row>
    <row r="134" spans="2:17">
      <c r="C134" s="54"/>
      <c r="D134" s="54"/>
      <c r="E134" s="54"/>
      <c r="F134" s="54"/>
      <c r="G134" s="65">
        <f>SUM(G127:G133)</f>
        <v>1.2499999999999999E-2</v>
      </c>
      <c r="H134" s="102"/>
      <c r="I134" s="54"/>
      <c r="J134" s="54"/>
    </row>
    <row r="136" spans="2:17" ht="28.8" customHeight="1">
      <c r="B136" s="55"/>
      <c r="C136" s="55"/>
      <c r="D136" s="55"/>
      <c r="E136" s="55"/>
      <c r="F136" s="55"/>
      <c r="G136" s="56" t="s">
        <v>10</v>
      </c>
      <c r="H136" s="150" t="s">
        <v>14</v>
      </c>
      <c r="I136" s="52"/>
      <c r="J136" s="152" t="s">
        <v>336</v>
      </c>
      <c r="K136" s="154" t="s">
        <v>15</v>
      </c>
      <c r="L136" s="155"/>
      <c r="M136" s="156"/>
      <c r="N136" s="150" t="s">
        <v>17</v>
      </c>
      <c r="O136" s="160" t="s">
        <v>16</v>
      </c>
      <c r="P136" s="152" t="s">
        <v>8</v>
      </c>
      <c r="Q136" s="110"/>
    </row>
    <row r="137" spans="2:17">
      <c r="B137" s="57" t="str">
        <f>TABLA_EU!F18</f>
        <v>EU.4.1</v>
      </c>
      <c r="C137" s="57" t="str">
        <f>TABLA_EU!G18</f>
        <v>Diseño de superficies y edificaciones saludables</v>
      </c>
      <c r="D137" s="55"/>
      <c r="E137" s="55"/>
      <c r="F137" s="55"/>
      <c r="G137" s="10">
        <f>'Tabla Resultados EU'!I12</f>
        <v>1.125E-2</v>
      </c>
      <c r="H137" s="151"/>
      <c r="I137" s="53"/>
      <c r="J137" s="153"/>
      <c r="K137" s="157"/>
      <c r="L137" s="158"/>
      <c r="M137" s="159"/>
      <c r="N137" s="151"/>
      <c r="O137" s="161"/>
      <c r="P137" s="153"/>
      <c r="Q137" s="110"/>
    </row>
    <row r="138" spans="2:17">
      <c r="B138" s="55"/>
      <c r="C138" s="55"/>
      <c r="D138" s="55"/>
      <c r="E138" s="55"/>
      <c r="F138" s="55"/>
      <c r="G138" s="55"/>
      <c r="H138" s="99"/>
      <c r="I138" s="55"/>
      <c r="J138" s="55"/>
      <c r="K138" s="104" t="s">
        <v>4</v>
      </c>
      <c r="L138" s="104" t="s">
        <v>5</v>
      </c>
      <c r="M138" s="104" t="s">
        <v>6</v>
      </c>
      <c r="N138" s="99"/>
      <c r="O138" s="99"/>
      <c r="P138" s="110"/>
      <c r="Q138" s="110"/>
    </row>
    <row r="139" spans="2:17" hidden="1">
      <c r="B139" s="55"/>
      <c r="C139" s="55"/>
      <c r="D139" s="55"/>
      <c r="E139" s="55"/>
      <c r="F139" s="55"/>
      <c r="G139" s="55"/>
      <c r="H139" s="99"/>
      <c r="I139" s="55"/>
      <c r="J139" s="55"/>
      <c r="K139" s="105">
        <f>(G140/3)</f>
        <v>1.4999999999999998E-3</v>
      </c>
      <c r="L139" s="105">
        <f>(G140/3)*2</f>
        <v>2.9999999999999996E-3</v>
      </c>
      <c r="M139" s="105">
        <f>(G140/3)*3</f>
        <v>4.4999999999999997E-3</v>
      </c>
      <c r="N139" s="99"/>
      <c r="O139" s="99"/>
      <c r="P139" s="110"/>
      <c r="Q139" s="110"/>
    </row>
    <row r="140" spans="2:17" ht="15">
      <c r="B140" s="55"/>
      <c r="C140" s="163" t="s">
        <v>311</v>
      </c>
      <c r="D140" s="164"/>
      <c r="E140" s="164"/>
      <c r="F140" s="165"/>
      <c r="G140" s="58">
        <f>$G$137*0.4</f>
        <v>4.4999999999999997E-3</v>
      </c>
      <c r="H140" s="100" t="s">
        <v>13</v>
      </c>
      <c r="I140" s="59">
        <f>IF(H140="Sí",1)+IF(H140="No",0)</f>
        <v>1</v>
      </c>
      <c r="J140" s="60" t="s">
        <v>357</v>
      </c>
      <c r="K140" s="101"/>
      <c r="L140" s="101"/>
      <c r="M140" s="101"/>
      <c r="N140" s="106">
        <v>3</v>
      </c>
      <c r="O140" s="107">
        <f>INDEX(K139:M139,N140)</f>
        <v>4.4999999999999997E-3</v>
      </c>
      <c r="P140" s="111">
        <f>O140*I140</f>
        <v>4.4999999999999997E-3</v>
      </c>
      <c r="Q140" s="112"/>
    </row>
    <row r="141" spans="2:17" ht="14.4" hidden="1" customHeight="1">
      <c r="B141" s="55"/>
      <c r="C141" s="61"/>
      <c r="D141" s="61"/>
      <c r="E141" s="61"/>
      <c r="F141" s="61"/>
      <c r="G141" s="61"/>
      <c r="H141" s="100" t="s">
        <v>13</v>
      </c>
      <c r="I141" s="61">
        <f t="shared" ref="I141" si="18">IF(H141="Sí",1)+IF(H141="No",0)</f>
        <v>1</v>
      </c>
      <c r="J141" s="61"/>
      <c r="K141" s="108">
        <f>(G142/3)</f>
        <v>1.3125000000000001E-3</v>
      </c>
      <c r="L141" s="108">
        <f>(G142/3)*2</f>
        <v>2.6250000000000002E-3</v>
      </c>
      <c r="M141" s="108">
        <f>(G142/3)*3</f>
        <v>3.9375E-3</v>
      </c>
      <c r="N141" s="109"/>
      <c r="O141" s="109"/>
      <c r="P141" s="113"/>
      <c r="Q141" s="110"/>
    </row>
    <row r="142" spans="2:17" ht="15" thickBot="1">
      <c r="B142" s="55"/>
      <c r="C142" s="162" t="s">
        <v>205</v>
      </c>
      <c r="D142" s="162"/>
      <c r="E142" s="162"/>
      <c r="F142" s="162"/>
      <c r="G142" s="58">
        <f>$G$137*0.35</f>
        <v>3.9375E-3</v>
      </c>
      <c r="H142" s="100" t="s">
        <v>13</v>
      </c>
      <c r="I142" s="59">
        <f t="shared" ref="I142:I144" si="19">IF(H142="Sí",1)+IF(H142="No",0)</f>
        <v>1</v>
      </c>
      <c r="J142" s="60" t="s">
        <v>357</v>
      </c>
      <c r="K142" s="101"/>
      <c r="L142" s="101"/>
      <c r="M142" s="101"/>
      <c r="N142" s="106">
        <v>3</v>
      </c>
      <c r="O142" s="107">
        <f>INDEX(K141:M141,N142)</f>
        <v>3.9375E-3</v>
      </c>
      <c r="P142" s="111">
        <f>O142*I142</f>
        <v>3.9375E-3</v>
      </c>
      <c r="Q142" s="110"/>
    </row>
    <row r="143" spans="2:17" hidden="1">
      <c r="B143" s="55"/>
      <c r="C143" s="61"/>
      <c r="D143" s="61"/>
      <c r="E143" s="61"/>
      <c r="F143" s="61"/>
      <c r="G143" s="61"/>
      <c r="H143" s="100" t="s">
        <v>13</v>
      </c>
      <c r="I143" s="61">
        <f t="shared" si="19"/>
        <v>1</v>
      </c>
      <c r="J143" s="61"/>
      <c r="K143" s="108">
        <f>(G144/3)</f>
        <v>9.3749999999999997E-4</v>
      </c>
      <c r="L143" s="108">
        <f>(G144/3)*2</f>
        <v>1.8749999999999999E-3</v>
      </c>
      <c r="M143" s="108">
        <f>(G144/3)*3</f>
        <v>2.8124999999999999E-3</v>
      </c>
      <c r="N143" s="109"/>
      <c r="O143" s="109"/>
      <c r="P143" s="113"/>
      <c r="Q143" s="110"/>
    </row>
    <row r="144" spans="2:17" ht="15" thickBot="1">
      <c r="B144" s="55"/>
      <c r="C144" s="162" t="s">
        <v>313</v>
      </c>
      <c r="D144" s="162"/>
      <c r="E144" s="162"/>
      <c r="F144" s="162"/>
      <c r="G144" s="58">
        <f>$G$137*0.25</f>
        <v>2.8124999999999999E-3</v>
      </c>
      <c r="H144" s="100" t="s">
        <v>13</v>
      </c>
      <c r="I144" s="59">
        <f t="shared" si="19"/>
        <v>1</v>
      </c>
      <c r="J144" s="60" t="s">
        <v>357</v>
      </c>
      <c r="K144" s="101"/>
      <c r="L144" s="101"/>
      <c r="M144" s="101"/>
      <c r="N144" s="106">
        <v>3</v>
      </c>
      <c r="O144" s="107">
        <f>INDEX(K143:M143,N144)</f>
        <v>2.8124999999999999E-3</v>
      </c>
      <c r="P144" s="111">
        <f>O144*I144</f>
        <v>2.8124999999999999E-3</v>
      </c>
      <c r="Q144" s="114">
        <f>SUM(P140:P144)</f>
        <v>1.125E-2</v>
      </c>
    </row>
    <row r="145" spans="2:17">
      <c r="C145" s="54"/>
      <c r="D145" s="54"/>
      <c r="E145" s="54"/>
      <c r="F145" s="54"/>
      <c r="G145" s="65">
        <f>SUM(G140:G144)</f>
        <v>1.125E-2</v>
      </c>
      <c r="H145" s="102"/>
      <c r="I145" s="54"/>
      <c r="J145" s="54"/>
    </row>
    <row r="147" spans="2:17" ht="28.8" customHeight="1">
      <c r="B147" s="55"/>
      <c r="C147" s="55"/>
      <c r="D147" s="55"/>
      <c r="E147" s="55"/>
      <c r="F147" s="55"/>
      <c r="G147" s="56" t="s">
        <v>10</v>
      </c>
      <c r="H147" s="150" t="s">
        <v>14</v>
      </c>
      <c r="I147" s="52"/>
      <c r="J147" s="152" t="s">
        <v>336</v>
      </c>
      <c r="K147" s="154" t="s">
        <v>15</v>
      </c>
      <c r="L147" s="155"/>
      <c r="M147" s="156"/>
      <c r="N147" s="150" t="s">
        <v>17</v>
      </c>
      <c r="O147" s="160" t="s">
        <v>16</v>
      </c>
      <c r="P147" s="152" t="s">
        <v>8</v>
      </c>
      <c r="Q147" s="110"/>
    </row>
    <row r="148" spans="2:17">
      <c r="B148" s="57" t="str">
        <f>'Tabla Resultados EU'!E13</f>
        <v>EU.4.2</v>
      </c>
      <c r="C148" s="57" t="str">
        <f>'Tabla Resultados EU'!F13</f>
        <v>Propiciar entornos confortables</v>
      </c>
      <c r="D148" s="55"/>
      <c r="E148" s="55"/>
      <c r="F148" s="55"/>
      <c r="G148" s="10">
        <f>'Tabla Resultados EU'!I13</f>
        <v>8.7499999999999991E-3</v>
      </c>
      <c r="H148" s="151"/>
      <c r="I148" s="53"/>
      <c r="J148" s="153"/>
      <c r="K148" s="157"/>
      <c r="L148" s="158"/>
      <c r="M148" s="159"/>
      <c r="N148" s="151"/>
      <c r="O148" s="161"/>
      <c r="P148" s="153"/>
      <c r="Q148" s="110"/>
    </row>
    <row r="149" spans="2:17">
      <c r="B149" s="55"/>
      <c r="C149" s="55"/>
      <c r="D149" s="55"/>
      <c r="E149" s="55"/>
      <c r="F149" s="55"/>
      <c r="G149" s="55"/>
      <c r="H149" s="99"/>
      <c r="I149" s="55"/>
      <c r="J149" s="55"/>
      <c r="K149" s="104" t="s">
        <v>4</v>
      </c>
      <c r="L149" s="104" t="s">
        <v>5</v>
      </c>
      <c r="M149" s="104" t="s">
        <v>6</v>
      </c>
      <c r="N149" s="99"/>
      <c r="O149" s="99"/>
      <c r="P149" s="110"/>
      <c r="Q149" s="110"/>
    </row>
    <row r="150" spans="2:17" hidden="1">
      <c r="B150" s="57" t="str">
        <f>TABLA_EU!F20</f>
        <v>EU.4.2</v>
      </c>
      <c r="C150" s="57" t="str">
        <f>TABLA_EU!G20</f>
        <v>Propiciar entornos confortables</v>
      </c>
      <c r="D150" s="55"/>
      <c r="E150" s="55"/>
      <c r="F150" s="55"/>
      <c r="G150" s="55"/>
      <c r="H150" s="99"/>
      <c r="I150" s="55"/>
      <c r="J150" s="55"/>
      <c r="K150" s="105">
        <f>(G151/3)</f>
        <v>5.8333333333333327E-4</v>
      </c>
      <c r="L150" s="105">
        <f>(G151/3)*2</f>
        <v>1.1666666666666665E-3</v>
      </c>
      <c r="M150" s="105">
        <f>(G151/3)*3</f>
        <v>1.7499999999999998E-3</v>
      </c>
      <c r="N150" s="99"/>
      <c r="O150" s="99"/>
      <c r="P150" s="110"/>
      <c r="Q150" s="110"/>
    </row>
    <row r="151" spans="2:17" ht="15">
      <c r="B151" s="55"/>
      <c r="C151" s="162" t="s">
        <v>338</v>
      </c>
      <c r="D151" s="162"/>
      <c r="E151" s="162"/>
      <c r="F151" s="162"/>
      <c r="G151" s="58">
        <f>$G$148*0.2</f>
        <v>1.7499999999999998E-3</v>
      </c>
      <c r="H151" s="100" t="s">
        <v>13</v>
      </c>
      <c r="I151" s="59">
        <f>IF(H151="Sí",1)+IF(H151="No",0)</f>
        <v>1</v>
      </c>
      <c r="J151" s="60" t="s">
        <v>358</v>
      </c>
      <c r="K151" s="101"/>
      <c r="L151" s="101"/>
      <c r="M151" s="101"/>
      <c r="N151" s="106">
        <v>3</v>
      </c>
      <c r="O151" s="107">
        <f>INDEX(K150:M150,N151)</f>
        <v>1.7499999999999998E-3</v>
      </c>
      <c r="P151" s="111">
        <f>O151*I151</f>
        <v>1.7499999999999998E-3</v>
      </c>
      <c r="Q151" s="112"/>
    </row>
    <row r="152" spans="2:17" hidden="1">
      <c r="B152" s="55"/>
      <c r="C152" s="61"/>
      <c r="D152" s="61"/>
      <c r="E152" s="61"/>
      <c r="F152" s="61"/>
      <c r="G152" s="61"/>
      <c r="H152" s="100" t="s">
        <v>13</v>
      </c>
      <c r="I152" s="61">
        <f t="shared" ref="I152:I159" si="20">IF(H152="Sí",1)+IF(H152="No",0)</f>
        <v>1</v>
      </c>
      <c r="J152" s="61"/>
      <c r="K152" s="108">
        <f>(G153/3)</f>
        <v>5.8333333333333327E-4</v>
      </c>
      <c r="L152" s="108">
        <f>(G153/3)*2</f>
        <v>1.1666666666666665E-3</v>
      </c>
      <c r="M152" s="108">
        <f>(G153/3)*3</f>
        <v>1.7499999999999998E-3</v>
      </c>
      <c r="N152" s="109"/>
      <c r="O152" s="109"/>
      <c r="P152" s="113"/>
      <c r="Q152" s="110"/>
    </row>
    <row r="153" spans="2:17">
      <c r="B153" s="55"/>
      <c r="C153" s="162" t="s">
        <v>325</v>
      </c>
      <c r="D153" s="162"/>
      <c r="E153" s="162"/>
      <c r="F153" s="162"/>
      <c r="G153" s="58">
        <f>$G$148*0.2</f>
        <v>1.7499999999999998E-3</v>
      </c>
      <c r="H153" s="100" t="s">
        <v>13</v>
      </c>
      <c r="I153" s="59">
        <f t="shared" si="20"/>
        <v>1</v>
      </c>
      <c r="J153" s="60" t="s">
        <v>358</v>
      </c>
      <c r="K153" s="101"/>
      <c r="L153" s="101"/>
      <c r="M153" s="101"/>
      <c r="N153" s="106">
        <v>3</v>
      </c>
      <c r="O153" s="107">
        <f>INDEX(K152:M152,N153)</f>
        <v>1.7499999999999998E-3</v>
      </c>
      <c r="P153" s="111">
        <f>O153*I153</f>
        <v>1.7499999999999998E-3</v>
      </c>
      <c r="Q153" s="110"/>
    </row>
    <row r="154" spans="2:17" hidden="1">
      <c r="B154" s="55"/>
      <c r="C154" s="61"/>
      <c r="D154" s="61"/>
      <c r="E154" s="61"/>
      <c r="F154" s="61"/>
      <c r="G154" s="61"/>
      <c r="H154" s="100" t="s">
        <v>13</v>
      </c>
      <c r="I154" s="61">
        <f t="shared" si="20"/>
        <v>1</v>
      </c>
      <c r="J154" s="61"/>
      <c r="K154" s="108">
        <f>(G155/3)</f>
        <v>5.8333333333333327E-4</v>
      </c>
      <c r="L154" s="108">
        <f>(G155/3)*2</f>
        <v>1.1666666666666665E-3</v>
      </c>
      <c r="M154" s="108">
        <f>(G155/3)*3</f>
        <v>1.7499999999999998E-3</v>
      </c>
      <c r="N154" s="109"/>
      <c r="O154" s="109"/>
      <c r="P154" s="113"/>
      <c r="Q154" s="110"/>
    </row>
    <row r="155" spans="2:17">
      <c r="B155" s="55"/>
      <c r="C155" s="162" t="s">
        <v>326</v>
      </c>
      <c r="D155" s="162"/>
      <c r="E155" s="162"/>
      <c r="F155" s="162"/>
      <c r="G155" s="58">
        <f>$G$148*0.2</f>
        <v>1.7499999999999998E-3</v>
      </c>
      <c r="H155" s="100" t="s">
        <v>13</v>
      </c>
      <c r="I155" s="59">
        <f t="shared" si="20"/>
        <v>1</v>
      </c>
      <c r="J155" s="60" t="s">
        <v>358</v>
      </c>
      <c r="K155" s="101"/>
      <c r="L155" s="101"/>
      <c r="M155" s="101"/>
      <c r="N155" s="106">
        <v>3</v>
      </c>
      <c r="O155" s="107">
        <f>INDEX(K154:M154,N155)</f>
        <v>1.7499999999999998E-3</v>
      </c>
      <c r="P155" s="111">
        <f>O155*I155</f>
        <v>1.7499999999999998E-3</v>
      </c>
      <c r="Q155" s="110"/>
    </row>
    <row r="156" spans="2:17" hidden="1">
      <c r="B156" s="55"/>
      <c r="C156" s="61"/>
      <c r="D156" s="61"/>
      <c r="E156" s="61"/>
      <c r="F156" s="61"/>
      <c r="G156" s="61"/>
      <c r="H156" s="100" t="s">
        <v>13</v>
      </c>
      <c r="I156" s="61">
        <f t="shared" si="20"/>
        <v>1</v>
      </c>
      <c r="J156" s="61"/>
      <c r="K156" s="108">
        <f>(G157/3)</f>
        <v>5.8333333333333327E-4</v>
      </c>
      <c r="L156" s="108">
        <f>(G157/3)*2</f>
        <v>1.1666666666666665E-3</v>
      </c>
      <c r="M156" s="108">
        <f>(G157/3)*3</f>
        <v>1.7499999999999998E-3</v>
      </c>
      <c r="N156" s="109"/>
      <c r="O156" s="109"/>
      <c r="P156" s="113"/>
      <c r="Q156" s="110"/>
    </row>
    <row r="157" spans="2:17" ht="15" thickBot="1">
      <c r="B157" s="55"/>
      <c r="C157" s="162" t="s">
        <v>327</v>
      </c>
      <c r="D157" s="162"/>
      <c r="E157" s="162"/>
      <c r="F157" s="162"/>
      <c r="G157" s="58">
        <f>$G$148*0.2</f>
        <v>1.7499999999999998E-3</v>
      </c>
      <c r="H157" s="100" t="s">
        <v>13</v>
      </c>
      <c r="I157" s="59">
        <f t="shared" si="20"/>
        <v>1</v>
      </c>
      <c r="J157" s="60" t="s">
        <v>358</v>
      </c>
      <c r="K157" s="101"/>
      <c r="L157" s="101"/>
      <c r="M157" s="101"/>
      <c r="N157" s="106">
        <v>3</v>
      </c>
      <c r="O157" s="107">
        <f>INDEX(K156:M156,N157)</f>
        <v>1.7499999999999998E-3</v>
      </c>
      <c r="P157" s="111">
        <f>O157*I157</f>
        <v>1.7499999999999998E-3</v>
      </c>
      <c r="Q157" s="110"/>
    </row>
    <row r="158" spans="2:17" hidden="1">
      <c r="B158" s="55"/>
      <c r="C158" s="61"/>
      <c r="D158" s="61"/>
      <c r="E158" s="61"/>
      <c r="F158" s="61"/>
      <c r="G158" s="61"/>
      <c r="H158" s="100" t="s">
        <v>13</v>
      </c>
      <c r="I158" s="61">
        <f t="shared" si="20"/>
        <v>1</v>
      </c>
      <c r="J158" s="61"/>
      <c r="K158" s="108">
        <f>(G159/3)</f>
        <v>5.8333333333333327E-4</v>
      </c>
      <c r="L158" s="108">
        <f>(G159/3)*2</f>
        <v>1.1666666666666665E-3</v>
      </c>
      <c r="M158" s="108">
        <f>(G159/3)*3</f>
        <v>1.7499999999999998E-3</v>
      </c>
      <c r="N158" s="109"/>
      <c r="O158" s="109"/>
      <c r="P158" s="113"/>
      <c r="Q158" s="110"/>
    </row>
    <row r="159" spans="2:17" ht="15" thickBot="1">
      <c r="B159" s="55"/>
      <c r="C159" s="162" t="s">
        <v>328</v>
      </c>
      <c r="D159" s="162"/>
      <c r="E159" s="162"/>
      <c r="F159" s="162"/>
      <c r="G159" s="58">
        <f>$G$148*0.2</f>
        <v>1.7499999999999998E-3</v>
      </c>
      <c r="H159" s="100" t="s">
        <v>13</v>
      </c>
      <c r="I159" s="59">
        <f t="shared" si="20"/>
        <v>1</v>
      </c>
      <c r="J159" s="60" t="s">
        <v>358</v>
      </c>
      <c r="K159" s="101"/>
      <c r="L159" s="101"/>
      <c r="M159" s="101"/>
      <c r="N159" s="106">
        <v>3</v>
      </c>
      <c r="O159" s="107">
        <f>INDEX(K158:M158,N159)</f>
        <v>1.7499999999999998E-3</v>
      </c>
      <c r="P159" s="111">
        <f>O159*I159</f>
        <v>1.7499999999999998E-3</v>
      </c>
      <c r="Q159" s="114">
        <f>SUM(P151:P159)</f>
        <v>8.7499999999999991E-3</v>
      </c>
    </row>
    <row r="160" spans="2:17">
      <c r="G160" s="65">
        <f>SUM(G151:G159)</f>
        <v>8.7499999999999991E-3</v>
      </c>
    </row>
    <row r="162" spans="2:17" ht="28.8" customHeight="1">
      <c r="B162" s="55"/>
      <c r="C162" s="55"/>
      <c r="D162" s="55"/>
      <c r="E162" s="55"/>
      <c r="F162" s="55"/>
      <c r="G162" s="56" t="s">
        <v>10</v>
      </c>
      <c r="H162" s="150" t="s">
        <v>14</v>
      </c>
      <c r="I162" s="52"/>
      <c r="J162" s="152" t="s">
        <v>336</v>
      </c>
      <c r="K162" s="154" t="s">
        <v>15</v>
      </c>
      <c r="L162" s="155"/>
      <c r="M162" s="156"/>
      <c r="N162" s="150" t="s">
        <v>17</v>
      </c>
      <c r="O162" s="160" t="s">
        <v>16</v>
      </c>
      <c r="P162" s="152" t="s">
        <v>8</v>
      </c>
      <c r="Q162" s="110"/>
    </row>
    <row r="163" spans="2:17">
      <c r="B163" s="57"/>
      <c r="C163" s="57"/>
      <c r="D163" s="55"/>
      <c r="E163" s="55"/>
      <c r="F163" s="55"/>
      <c r="G163" s="10">
        <f>'Tabla Resultados EU'!I14</f>
        <v>5.0000000000000001E-3</v>
      </c>
      <c r="H163" s="151"/>
      <c r="I163" s="53"/>
      <c r="J163" s="153"/>
      <c r="K163" s="157"/>
      <c r="L163" s="158"/>
      <c r="M163" s="159"/>
      <c r="N163" s="151"/>
      <c r="O163" s="161"/>
      <c r="P163" s="153"/>
      <c r="Q163" s="110"/>
    </row>
    <row r="164" spans="2:17">
      <c r="B164" s="57" t="str">
        <f>TABLA_EU!F21</f>
        <v>EU.4.3</v>
      </c>
      <c r="C164" s="57" t="str">
        <f>TABLA_EU!G21</f>
        <v xml:space="preserve">Atender a la diversidad de la comunidad </v>
      </c>
      <c r="D164" s="55"/>
      <c r="E164" s="55"/>
      <c r="F164" s="55"/>
      <c r="G164" s="55"/>
      <c r="H164" s="99"/>
      <c r="I164" s="55"/>
      <c r="J164" s="55"/>
      <c r="K164" s="104" t="s">
        <v>4</v>
      </c>
      <c r="L164" s="104" t="s">
        <v>5</v>
      </c>
      <c r="M164" s="104" t="s">
        <v>6</v>
      </c>
      <c r="N164" s="99"/>
      <c r="O164" s="99"/>
      <c r="P164" s="110"/>
      <c r="Q164" s="110"/>
    </row>
    <row r="165" spans="2:17" hidden="1">
      <c r="D165" s="55"/>
      <c r="E165" s="55"/>
      <c r="F165" s="55"/>
      <c r="G165" s="55"/>
      <c r="H165" s="99"/>
      <c r="I165" s="55"/>
      <c r="J165" s="55"/>
      <c r="K165" s="105">
        <f>(G166/3)</f>
        <v>8.3333333333333339E-4</v>
      </c>
      <c r="L165" s="105">
        <f>(G166/3)*2</f>
        <v>1.6666666666666668E-3</v>
      </c>
      <c r="M165" s="105">
        <f>(G166/3)*3</f>
        <v>2.5000000000000001E-3</v>
      </c>
      <c r="N165" s="99"/>
      <c r="O165" s="99"/>
      <c r="P165" s="110"/>
      <c r="Q165" s="110"/>
    </row>
    <row r="166" spans="2:17" ht="15.6" thickBot="1">
      <c r="B166" s="55"/>
      <c r="C166" s="162" t="s">
        <v>298</v>
      </c>
      <c r="D166" s="162"/>
      <c r="E166" s="162"/>
      <c r="F166" s="162"/>
      <c r="G166" s="58">
        <f>$G$163*0.5</f>
        <v>2.5000000000000001E-3</v>
      </c>
      <c r="H166" s="100" t="s">
        <v>13</v>
      </c>
      <c r="I166" s="59">
        <f>IF(H166="Sí",1)+IF(H166="No",0)</f>
        <v>1</v>
      </c>
      <c r="J166" s="60" t="s">
        <v>359</v>
      </c>
      <c r="K166" s="101"/>
      <c r="L166" s="101"/>
      <c r="M166" s="101"/>
      <c r="N166" s="106">
        <v>3</v>
      </c>
      <c r="O166" s="107">
        <f>INDEX(K165:M165,N166)</f>
        <v>2.5000000000000001E-3</v>
      </c>
      <c r="P166" s="111">
        <f>O166*I166</f>
        <v>2.5000000000000001E-3</v>
      </c>
      <c r="Q166" s="112"/>
    </row>
    <row r="167" spans="2:17" hidden="1">
      <c r="B167" s="55"/>
      <c r="C167" s="61"/>
      <c r="D167" s="61"/>
      <c r="E167" s="61"/>
      <c r="F167" s="61"/>
      <c r="G167" s="61"/>
      <c r="H167" s="100" t="s">
        <v>13</v>
      </c>
      <c r="I167" s="61">
        <f t="shared" ref="I167:I168" si="21">IF(H167="Sí",1)+IF(H167="No",0)</f>
        <v>1</v>
      </c>
      <c r="J167" s="61"/>
      <c r="K167" s="108">
        <f>(G168/3)</f>
        <v>8.3333333333333339E-4</v>
      </c>
      <c r="L167" s="108">
        <f>(G168/3)*2</f>
        <v>1.6666666666666668E-3</v>
      </c>
      <c r="M167" s="108">
        <f>(G168/3)*3</f>
        <v>2.5000000000000001E-3</v>
      </c>
      <c r="N167" s="109"/>
      <c r="O167" s="109"/>
      <c r="P167" s="113"/>
      <c r="Q167" s="110"/>
    </row>
    <row r="168" spans="2:17" ht="15" thickBot="1">
      <c r="B168" s="55"/>
      <c r="C168" s="162" t="s">
        <v>299</v>
      </c>
      <c r="D168" s="162"/>
      <c r="E168" s="162"/>
      <c r="F168" s="162"/>
      <c r="G168" s="58">
        <f>$G$163*0.5</f>
        <v>2.5000000000000001E-3</v>
      </c>
      <c r="H168" s="100" t="s">
        <v>13</v>
      </c>
      <c r="I168" s="59">
        <f t="shared" si="21"/>
        <v>1</v>
      </c>
      <c r="J168" s="60" t="s">
        <v>359</v>
      </c>
      <c r="K168" s="101"/>
      <c r="L168" s="101"/>
      <c r="M168" s="101"/>
      <c r="N168" s="106">
        <v>3</v>
      </c>
      <c r="O168" s="107">
        <f>INDEX(K167:M167,N168)</f>
        <v>2.5000000000000001E-3</v>
      </c>
      <c r="P168" s="111">
        <f>O168*I168</f>
        <v>2.5000000000000001E-3</v>
      </c>
      <c r="Q168" s="114">
        <f>SUM(P166:P168)</f>
        <v>5.0000000000000001E-3</v>
      </c>
    </row>
    <row r="169" spans="2:17">
      <c r="G169" s="65">
        <f>SUM(G166:G168)</f>
        <v>5.0000000000000001E-3</v>
      </c>
    </row>
  </sheetData>
  <sheetProtection password="C1EC" sheet="1" objects="1" scenarios="1"/>
  <mergeCells count="126">
    <mergeCell ref="P136:P137"/>
    <mergeCell ref="C127:F127"/>
    <mergeCell ref="C129:F129"/>
    <mergeCell ref="C131:F131"/>
    <mergeCell ref="C133:F133"/>
    <mergeCell ref="H123:H124"/>
    <mergeCell ref="J123:J124"/>
    <mergeCell ref="K123:M124"/>
    <mergeCell ref="N123:N124"/>
    <mergeCell ref="O123:O124"/>
    <mergeCell ref="P123:P124"/>
    <mergeCell ref="C120:F120"/>
    <mergeCell ref="C140:F140"/>
    <mergeCell ref="C144:F144"/>
    <mergeCell ref="C142:F142"/>
    <mergeCell ref="H136:H137"/>
    <mergeCell ref="J136:J137"/>
    <mergeCell ref="K136:M137"/>
    <mergeCell ref="N136:N137"/>
    <mergeCell ref="O136:O137"/>
    <mergeCell ref="K106:M107"/>
    <mergeCell ref="N106:N107"/>
    <mergeCell ref="O106:O107"/>
    <mergeCell ref="P106:P107"/>
    <mergeCell ref="C110:F110"/>
    <mergeCell ref="C112:F112"/>
    <mergeCell ref="C114:F114"/>
    <mergeCell ref="C116:F116"/>
    <mergeCell ref="C118:F118"/>
    <mergeCell ref="C86:F86"/>
    <mergeCell ref="C88:F88"/>
    <mergeCell ref="C90:F90"/>
    <mergeCell ref="C92:F92"/>
    <mergeCell ref="C99:F99"/>
    <mergeCell ref="C101:F101"/>
    <mergeCell ref="C103:F103"/>
    <mergeCell ref="H106:H107"/>
    <mergeCell ref="J106:J107"/>
    <mergeCell ref="N82:N83"/>
    <mergeCell ref="O82:O83"/>
    <mergeCell ref="P82:P83"/>
    <mergeCell ref="H95:H96"/>
    <mergeCell ref="J95:J96"/>
    <mergeCell ref="K95:M96"/>
    <mergeCell ref="N95:N96"/>
    <mergeCell ref="O95:O96"/>
    <mergeCell ref="P95:P96"/>
    <mergeCell ref="J82:J83"/>
    <mergeCell ref="C69:F69"/>
    <mergeCell ref="C71:F71"/>
    <mergeCell ref="C73:F73"/>
    <mergeCell ref="C75:F75"/>
    <mergeCell ref="C77:F77"/>
    <mergeCell ref="C79:F79"/>
    <mergeCell ref="H82:H83"/>
    <mergeCell ref="K82:M83"/>
    <mergeCell ref="H65:H66"/>
    <mergeCell ref="J65:J66"/>
    <mergeCell ref="K65:M66"/>
    <mergeCell ref="N65:N66"/>
    <mergeCell ref="O65:O66"/>
    <mergeCell ref="P65:P66"/>
    <mergeCell ref="C52:F52"/>
    <mergeCell ref="C54:F54"/>
    <mergeCell ref="C56:F56"/>
    <mergeCell ref="C58:F58"/>
    <mergeCell ref="C60:F60"/>
    <mergeCell ref="C62:F62"/>
    <mergeCell ref="H48:H49"/>
    <mergeCell ref="J48:J49"/>
    <mergeCell ref="K48:M49"/>
    <mergeCell ref="N48:N49"/>
    <mergeCell ref="O48:O49"/>
    <mergeCell ref="P48:P49"/>
    <mergeCell ref="C39:F39"/>
    <mergeCell ref="C41:F41"/>
    <mergeCell ref="C43:F43"/>
    <mergeCell ref="C45:F45"/>
    <mergeCell ref="C14:F14"/>
    <mergeCell ref="C16:F16"/>
    <mergeCell ref="N35:N36"/>
    <mergeCell ref="O35:O36"/>
    <mergeCell ref="P35:P36"/>
    <mergeCell ref="C24:F24"/>
    <mergeCell ref="C26:F26"/>
    <mergeCell ref="C28:F28"/>
    <mergeCell ref="C30:F30"/>
    <mergeCell ref="C32:F32"/>
    <mergeCell ref="H35:H36"/>
    <mergeCell ref="J35:J36"/>
    <mergeCell ref="K35:M36"/>
    <mergeCell ref="H20:H21"/>
    <mergeCell ref="J20:J21"/>
    <mergeCell ref="K20:M21"/>
    <mergeCell ref="N20:N21"/>
    <mergeCell ref="O20:O21"/>
    <mergeCell ref="P20:P21"/>
    <mergeCell ref="C6:F6"/>
    <mergeCell ref="C12:F12"/>
    <mergeCell ref="O2:O3"/>
    <mergeCell ref="H2:H3"/>
    <mergeCell ref="P2:P3"/>
    <mergeCell ref="J2:J3"/>
    <mergeCell ref="N2:N3"/>
    <mergeCell ref="K2:M3"/>
    <mergeCell ref="C8:F8"/>
    <mergeCell ref="C10:F10"/>
    <mergeCell ref="H162:H163"/>
    <mergeCell ref="J162:J163"/>
    <mergeCell ref="K162:M163"/>
    <mergeCell ref="N162:N163"/>
    <mergeCell ref="O162:O163"/>
    <mergeCell ref="P162:P163"/>
    <mergeCell ref="C166:F166"/>
    <mergeCell ref="C168:F168"/>
    <mergeCell ref="H147:H148"/>
    <mergeCell ref="J147:J148"/>
    <mergeCell ref="K147:M148"/>
    <mergeCell ref="N147:N148"/>
    <mergeCell ref="O147:O148"/>
    <mergeCell ref="P147:P148"/>
    <mergeCell ref="C151:F151"/>
    <mergeCell ref="C153:F153"/>
    <mergeCell ref="C155:F155"/>
    <mergeCell ref="C157:F157"/>
    <mergeCell ref="C159:F159"/>
  </mergeCells>
  <dataValidations count="1">
    <dataValidation type="list" allowBlank="1" showInputMessage="1" showErrorMessage="1" errorTitle="Dato inválido" error="Por favor seleccione Sí o No" sqref="H8 H166:H168 H43 H45 H79 H127:H133 H110:H120 H24 H62 H58 H56 H54 H52 H10 H75 H73 H71 H69 H60 H77 H99 H101 H103 H86:H92 H32 H12 H30 H28 H26 H140:H144 H16 H6 H14 H39 H151:H159 H41">
      <formula1>"Sí,No"</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dimension ref="B1:Q38"/>
  <sheetViews>
    <sheetView showGridLines="0" zoomScale="70" zoomScaleNormal="70" workbookViewId="0">
      <selection activeCell="C35" sqref="C35"/>
    </sheetView>
  </sheetViews>
  <sheetFormatPr baseColWidth="10" defaultRowHeight="14.4"/>
  <cols>
    <col min="1" max="1" width="11.5546875" style="64"/>
    <col min="2" max="2" width="11.33203125" style="64" customWidth="1"/>
    <col min="3" max="7" width="11.5546875" style="64"/>
    <col min="8" max="8" width="12.44140625" style="64" customWidth="1"/>
    <col min="9" max="16384" width="11.5546875" style="64"/>
  </cols>
  <sheetData>
    <row r="1" spans="2:17" ht="15" thickBot="1"/>
    <row r="2" spans="2:17" s="70" customFormat="1" ht="18.600000000000001" thickBot="1">
      <c r="B2" s="48" t="str">
        <f>TABLA_EU!F3</f>
        <v>EU.1.1</v>
      </c>
      <c r="C2" s="166" t="str">
        <f>TABLA_EU!G3</f>
        <v xml:space="preserve"> Renaturalización  (SbN)</v>
      </c>
      <c r="D2" s="166"/>
      <c r="E2" s="166"/>
      <c r="F2" s="166"/>
      <c r="G2" s="166"/>
      <c r="H2" s="166"/>
      <c r="I2" s="166"/>
      <c r="J2" s="166"/>
      <c r="K2" s="166"/>
      <c r="L2" s="166"/>
      <c r="M2" s="166"/>
      <c r="N2" s="166"/>
      <c r="O2" s="166"/>
      <c r="P2" s="166"/>
      <c r="Q2" s="167"/>
    </row>
    <row r="3" spans="2:17" ht="15" thickBot="1"/>
    <row r="4" spans="2:17" ht="15" customHeight="1" thickBot="1">
      <c r="C4" s="172" t="str">
        <f>'Panel Control EU'!C6:F6</f>
        <v xml:space="preserve">Se incrementa la superficie verde por habitante
</v>
      </c>
      <c r="D4" s="173"/>
      <c r="E4" s="173"/>
      <c r="F4" s="173"/>
      <c r="G4" s="173"/>
      <c r="H4" s="173"/>
      <c r="I4" s="173"/>
      <c r="J4" s="173"/>
      <c r="K4" s="173"/>
      <c r="L4" s="173"/>
      <c r="M4" s="174"/>
    </row>
    <row r="5" spans="2:17">
      <c r="C5" s="64" t="s">
        <v>93</v>
      </c>
    </row>
    <row r="6" spans="2:17">
      <c r="D6" s="71" t="s">
        <v>166</v>
      </c>
      <c r="E6" s="71"/>
      <c r="F6" s="71"/>
      <c r="G6" s="71"/>
      <c r="H6" s="71"/>
      <c r="M6" s="40" t="s">
        <v>4</v>
      </c>
    </row>
    <row r="7" spans="2:17">
      <c r="D7" s="71" t="s">
        <v>167</v>
      </c>
      <c r="E7" s="71"/>
      <c r="F7" s="71"/>
      <c r="G7" s="71"/>
      <c r="H7" s="71"/>
      <c r="M7" s="40" t="s">
        <v>5</v>
      </c>
    </row>
    <row r="8" spans="2:17" ht="14.4" customHeight="1">
      <c r="D8" s="71" t="s">
        <v>94</v>
      </c>
      <c r="E8" s="71"/>
      <c r="F8" s="71"/>
      <c r="G8" s="71"/>
      <c r="H8" s="71"/>
      <c r="M8" s="40" t="s">
        <v>6</v>
      </c>
    </row>
    <row r="9" spans="2:17" ht="15" thickBot="1">
      <c r="I9" s="37"/>
    </row>
    <row r="10" spans="2:17" ht="15" customHeight="1" thickBot="1">
      <c r="C10" s="168" t="str">
        <f>'Panel Control EU'!C8:F8</f>
        <v>Funcionalidad de la Infraestructura Ecológica.</v>
      </c>
      <c r="D10" s="169"/>
      <c r="E10" s="169"/>
      <c r="F10" s="169"/>
      <c r="G10" s="169"/>
      <c r="H10" s="169"/>
      <c r="I10" s="169"/>
      <c r="J10" s="169"/>
      <c r="K10" s="169"/>
      <c r="L10" s="169"/>
      <c r="M10" s="170"/>
    </row>
    <row r="11" spans="2:17">
      <c r="C11" s="64" t="s">
        <v>101</v>
      </c>
      <c r="I11" s="37"/>
    </row>
    <row r="12" spans="2:17" ht="14.4" customHeight="1">
      <c r="D12" s="71" t="s">
        <v>95</v>
      </c>
      <c r="E12" s="71"/>
      <c r="F12" s="71"/>
      <c r="G12" s="71"/>
      <c r="H12" s="71"/>
      <c r="M12" s="40" t="s">
        <v>4</v>
      </c>
    </row>
    <row r="13" spans="2:17">
      <c r="D13" s="71" t="s">
        <v>96</v>
      </c>
      <c r="E13" s="71"/>
      <c r="F13" s="71"/>
      <c r="G13" s="71"/>
      <c r="H13" s="71"/>
      <c r="M13" s="40" t="s">
        <v>5</v>
      </c>
    </row>
    <row r="14" spans="2:17" ht="14.4" customHeight="1">
      <c r="D14" s="71" t="s">
        <v>97</v>
      </c>
      <c r="E14" s="71"/>
      <c r="F14" s="71"/>
      <c r="G14" s="71"/>
      <c r="H14" s="71"/>
      <c r="M14" s="40" t="s">
        <v>6</v>
      </c>
    </row>
    <row r="15" spans="2:17" ht="15" thickBot="1">
      <c r="I15" s="37"/>
      <c r="L15" s="74"/>
    </row>
    <row r="16" spans="2:17" ht="15" customHeight="1" thickBot="1">
      <c r="C16" s="168" t="str">
        <f>'Panel Control EU'!C10:F10</f>
        <v>Se potencia la conectividad de la infraestructura verde y azul en la ciudad</v>
      </c>
      <c r="D16" s="169"/>
      <c r="E16" s="169"/>
      <c r="F16" s="169"/>
      <c r="G16" s="169"/>
      <c r="H16" s="169"/>
      <c r="I16" s="169"/>
      <c r="J16" s="169"/>
      <c r="K16" s="169"/>
      <c r="L16" s="169"/>
      <c r="M16" s="170"/>
    </row>
    <row r="17" spans="3:13" ht="15.6">
      <c r="C17" s="73"/>
      <c r="I17" s="37"/>
      <c r="L17" s="74"/>
    </row>
    <row r="18" spans="3:13" ht="15.6" customHeight="1">
      <c r="C18" s="73"/>
      <c r="D18" s="71" t="s">
        <v>98</v>
      </c>
      <c r="E18" s="71"/>
      <c r="F18" s="71"/>
      <c r="G18" s="71"/>
      <c r="H18" s="71"/>
      <c r="M18" s="40" t="s">
        <v>4</v>
      </c>
    </row>
    <row r="19" spans="3:13" ht="15.6">
      <c r="C19" s="73"/>
      <c r="D19" s="71" t="s">
        <v>99</v>
      </c>
      <c r="E19" s="71"/>
      <c r="F19" s="71"/>
      <c r="G19" s="71"/>
      <c r="H19" s="71"/>
      <c r="M19" s="40" t="s">
        <v>5</v>
      </c>
    </row>
    <row r="20" spans="3:13" ht="28.2" customHeight="1">
      <c r="D20" s="171" t="s">
        <v>100</v>
      </c>
      <c r="E20" s="171"/>
      <c r="F20" s="171"/>
      <c r="G20" s="171"/>
      <c r="H20" s="171"/>
      <c r="I20" s="171"/>
      <c r="J20" s="171"/>
      <c r="M20" s="40" t="s">
        <v>6</v>
      </c>
    </row>
    <row r="21" spans="3:13" ht="15" thickBot="1">
      <c r="I21" s="37"/>
    </row>
    <row r="22" spans="3:13" ht="15" thickBot="1">
      <c r="C22" s="168" t="str">
        <f>'Panel Control EU'!C12:F12</f>
        <v>Se incrementan cubiertas verdes, fachadas verdes, huertos urbanos y/o jardines de lluvia</v>
      </c>
      <c r="D22" s="169"/>
      <c r="E22" s="169"/>
      <c r="F22" s="169"/>
      <c r="G22" s="169"/>
      <c r="H22" s="169"/>
      <c r="I22" s="169"/>
      <c r="J22" s="169"/>
      <c r="K22" s="169"/>
      <c r="L22" s="169"/>
      <c r="M22" s="170"/>
    </row>
    <row r="23" spans="3:13">
      <c r="C23" s="64" t="s">
        <v>102</v>
      </c>
      <c r="I23" s="37"/>
    </row>
    <row r="24" spans="3:13">
      <c r="D24" s="71" t="s">
        <v>103</v>
      </c>
      <c r="E24" s="71"/>
      <c r="F24" s="71"/>
      <c r="G24" s="71"/>
      <c r="H24" s="71"/>
      <c r="M24" s="40" t="s">
        <v>4</v>
      </c>
    </row>
    <row r="25" spans="3:13">
      <c r="D25" s="71" t="s">
        <v>104</v>
      </c>
      <c r="E25" s="71"/>
      <c r="F25" s="71"/>
      <c r="G25" s="71"/>
      <c r="H25" s="71"/>
      <c r="M25" s="40" t="s">
        <v>5</v>
      </c>
    </row>
    <row r="26" spans="3:13">
      <c r="D26" s="71" t="s">
        <v>105</v>
      </c>
      <c r="E26" s="71"/>
      <c r="F26" s="71"/>
      <c r="G26" s="71"/>
      <c r="H26" s="71"/>
      <c r="M26" s="40" t="s">
        <v>6</v>
      </c>
    </row>
    <row r="27" spans="3:13" ht="15" thickBot="1">
      <c r="I27" s="37"/>
    </row>
    <row r="28" spans="3:13" ht="15" thickBot="1">
      <c r="C28" s="168" t="str">
        <f>'Panel Control EU'!C14:F14</f>
        <v>Se incrementan la superficies permeables</v>
      </c>
      <c r="D28" s="169"/>
      <c r="E28" s="169"/>
      <c r="F28" s="169"/>
      <c r="G28" s="169"/>
      <c r="H28" s="169"/>
      <c r="I28" s="169"/>
      <c r="J28" s="169"/>
      <c r="K28" s="169"/>
      <c r="L28" s="169"/>
      <c r="M28" s="170"/>
    </row>
    <row r="29" spans="3:13">
      <c r="C29" s="64" t="s">
        <v>106</v>
      </c>
      <c r="I29" s="37"/>
    </row>
    <row r="30" spans="3:13" ht="15.6">
      <c r="C30" s="73"/>
      <c r="D30" s="71" t="s">
        <v>107</v>
      </c>
      <c r="E30" s="71"/>
      <c r="F30" s="71"/>
      <c r="G30" s="71"/>
      <c r="H30" s="71"/>
      <c r="M30" s="40" t="s">
        <v>4</v>
      </c>
    </row>
    <row r="31" spans="3:13" ht="15.6">
      <c r="C31" s="73"/>
      <c r="D31" s="71" t="s">
        <v>329</v>
      </c>
      <c r="E31" s="71"/>
      <c r="F31" s="71"/>
      <c r="G31" s="71"/>
      <c r="H31" s="71"/>
      <c r="M31" s="40" t="s">
        <v>5</v>
      </c>
    </row>
    <row r="32" spans="3:13" ht="15.6">
      <c r="C32" s="73"/>
      <c r="D32" s="71" t="s">
        <v>108</v>
      </c>
      <c r="E32" s="71"/>
      <c r="F32" s="71"/>
      <c r="G32" s="71"/>
      <c r="H32" s="71"/>
      <c r="M32" s="40" t="s">
        <v>6</v>
      </c>
    </row>
    <row r="33" spans="3:13" ht="16.2" thickBot="1">
      <c r="C33" s="73"/>
      <c r="I33" s="37"/>
    </row>
    <row r="34" spans="3:13" ht="15" thickBot="1">
      <c r="C34" s="168" t="str">
        <f>'Panel Control EU'!C16:F16</f>
        <v>Aumentar la vegetación para minimizar las islas de calor</v>
      </c>
      <c r="D34" s="169"/>
      <c r="E34" s="169"/>
      <c r="F34" s="169"/>
      <c r="G34" s="169"/>
      <c r="H34" s="169"/>
      <c r="I34" s="169"/>
      <c r="J34" s="169"/>
      <c r="K34" s="169"/>
      <c r="L34" s="169"/>
      <c r="M34" s="170"/>
    </row>
    <row r="35" spans="3:13" ht="15.6">
      <c r="C35" s="73"/>
      <c r="I35" s="37"/>
    </row>
    <row r="36" spans="3:13">
      <c r="D36" s="71" t="s">
        <v>330</v>
      </c>
      <c r="E36" s="71"/>
      <c r="F36" s="71"/>
      <c r="G36" s="71"/>
      <c r="H36" s="71"/>
      <c r="M36" s="40" t="s">
        <v>4</v>
      </c>
    </row>
    <row r="37" spans="3:13">
      <c r="D37" s="71" t="s">
        <v>331</v>
      </c>
      <c r="E37" s="71"/>
      <c r="F37" s="71"/>
      <c r="G37" s="71"/>
      <c r="H37" s="71"/>
      <c r="M37" s="40" t="s">
        <v>5</v>
      </c>
    </row>
    <row r="38" spans="3:13" ht="37.200000000000003" customHeight="1">
      <c r="D38" s="171" t="s">
        <v>332</v>
      </c>
      <c r="E38" s="171"/>
      <c r="F38" s="171"/>
      <c r="G38" s="171"/>
      <c r="H38" s="171"/>
      <c r="I38" s="171"/>
      <c r="J38" s="171"/>
      <c r="M38" s="40" t="s">
        <v>6</v>
      </c>
    </row>
  </sheetData>
  <sheetProtection password="C1EC" sheet="1" objects="1" scenarios="1"/>
  <mergeCells count="9">
    <mergeCell ref="C2:Q2"/>
    <mergeCell ref="C28:M28"/>
    <mergeCell ref="C34:M34"/>
    <mergeCell ref="D38:J38"/>
    <mergeCell ref="D20:J20"/>
    <mergeCell ref="C4:M4"/>
    <mergeCell ref="C10:M10"/>
    <mergeCell ref="C16:M16"/>
    <mergeCell ref="C22:M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B1:Q49"/>
  <sheetViews>
    <sheetView showGridLines="0" zoomScale="70" zoomScaleNormal="70" workbookViewId="0">
      <selection activeCell="C44" sqref="C44"/>
    </sheetView>
  </sheetViews>
  <sheetFormatPr baseColWidth="10" defaultRowHeight="14.4"/>
  <cols>
    <col min="1" max="1" width="11.5546875" style="64"/>
    <col min="2" max="2" width="11.3320312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EU'!B21</f>
        <v>EU.1.2</v>
      </c>
      <c r="C2" s="177" t="str">
        <f>'Panel Control EU'!C21</f>
        <v>Confort urbano. Diseño urbano basado en la Naturaleza. I-VA</v>
      </c>
      <c r="D2" s="177"/>
      <c r="E2" s="177"/>
      <c r="F2" s="177"/>
      <c r="G2" s="177"/>
      <c r="H2" s="177"/>
      <c r="I2" s="177"/>
      <c r="J2" s="177"/>
      <c r="K2" s="177"/>
      <c r="L2" s="177"/>
      <c r="M2" s="177"/>
      <c r="N2" s="177"/>
      <c r="O2" s="177"/>
      <c r="P2" s="177"/>
      <c r="Q2" s="178"/>
    </row>
    <row r="3" spans="2:17" ht="15" thickBot="1"/>
    <row r="4" spans="2:17" ht="15" thickBot="1">
      <c r="C4" s="168" t="str">
        <f>'Panel Control EU'!C24:F24</f>
        <v>Se aumenta la percepción espacial del verde urbano</v>
      </c>
      <c r="D4" s="169"/>
      <c r="E4" s="169"/>
      <c r="F4" s="169"/>
      <c r="G4" s="169"/>
      <c r="H4" s="169"/>
      <c r="I4" s="169"/>
      <c r="J4" s="169"/>
      <c r="K4" s="169"/>
      <c r="L4" s="169"/>
      <c r="M4" s="170"/>
    </row>
    <row r="5" spans="2:17">
      <c r="C5" s="64" t="s">
        <v>109</v>
      </c>
    </row>
    <row r="6" spans="2:17">
      <c r="D6" s="71" t="s">
        <v>110</v>
      </c>
      <c r="E6" s="71"/>
      <c r="F6" s="71"/>
      <c r="G6" s="71"/>
      <c r="H6" s="71"/>
      <c r="M6" s="40" t="s">
        <v>4</v>
      </c>
    </row>
    <row r="7" spans="2:17">
      <c r="D7" s="71" t="s">
        <v>111</v>
      </c>
      <c r="E7" s="71"/>
      <c r="F7" s="71"/>
      <c r="G7" s="71"/>
      <c r="H7" s="71"/>
      <c r="M7" s="40" t="s">
        <v>5</v>
      </c>
    </row>
    <row r="8" spans="2:17">
      <c r="D8" s="71" t="s">
        <v>112</v>
      </c>
      <c r="E8" s="71"/>
      <c r="F8" s="71"/>
      <c r="G8" s="71"/>
      <c r="H8" s="71"/>
      <c r="M8" s="40" t="s">
        <v>6</v>
      </c>
    </row>
    <row r="9" spans="2:17" ht="15" thickBot="1">
      <c r="I9" s="37"/>
    </row>
    <row r="10" spans="2:17" ht="15" thickBot="1">
      <c r="C10" s="168" t="str">
        <f>'Panel Control EU'!C26:F26</f>
        <v>Aumento del confort térmico</v>
      </c>
      <c r="D10" s="169"/>
      <c r="E10" s="169"/>
      <c r="F10" s="169"/>
      <c r="G10" s="169"/>
      <c r="H10" s="169"/>
      <c r="I10" s="169"/>
      <c r="J10" s="169"/>
      <c r="K10" s="169"/>
      <c r="L10" s="169"/>
      <c r="M10" s="170"/>
    </row>
    <row r="11" spans="2:17" ht="14.4" customHeight="1">
      <c r="C11" s="64" t="s">
        <v>113</v>
      </c>
      <c r="I11" s="37"/>
    </row>
    <row r="12" spans="2:17">
      <c r="D12" s="71" t="s">
        <v>115</v>
      </c>
      <c r="E12" s="71"/>
      <c r="F12" s="71"/>
      <c r="G12" s="71"/>
      <c r="H12" s="71"/>
      <c r="M12" s="40" t="s">
        <v>4</v>
      </c>
    </row>
    <row r="13" spans="2:17" ht="14.4" customHeight="1">
      <c r="D13" s="71" t="s">
        <v>116</v>
      </c>
      <c r="E13" s="71"/>
      <c r="F13" s="71"/>
      <c r="G13" s="71"/>
      <c r="H13" s="71"/>
      <c r="M13" s="40" t="s">
        <v>5</v>
      </c>
    </row>
    <row r="14" spans="2:17">
      <c r="D14" s="71" t="s">
        <v>114</v>
      </c>
      <c r="E14" s="71"/>
      <c r="F14" s="71"/>
      <c r="G14" s="71"/>
      <c r="H14" s="71"/>
      <c r="M14" s="40" t="s">
        <v>6</v>
      </c>
    </row>
    <row r="15" spans="2:17" ht="14.4" customHeight="1">
      <c r="I15" s="37"/>
      <c r="M15" s="74"/>
    </row>
    <row r="16" spans="2:17" ht="15" thickBot="1">
      <c r="I16" s="37"/>
    </row>
    <row r="17" spans="3:13" ht="15" customHeight="1" thickBot="1">
      <c r="C17" s="168" t="str">
        <f>'Panel Control EU'!C28:F28</f>
        <v>Fortalecimiento de zonas con I-VA. Se incrementa la diversidad de arbolado</v>
      </c>
      <c r="D17" s="169"/>
      <c r="E17" s="169"/>
      <c r="F17" s="169"/>
      <c r="G17" s="169"/>
      <c r="H17" s="169"/>
      <c r="I17" s="169"/>
      <c r="J17" s="169"/>
      <c r="K17" s="169"/>
      <c r="L17" s="169"/>
      <c r="M17" s="170"/>
    </row>
    <row r="18" spans="3:13" ht="41.4" customHeight="1">
      <c r="C18" s="176" t="s">
        <v>120</v>
      </c>
      <c r="D18" s="176"/>
      <c r="E18" s="176"/>
      <c r="F18" s="176"/>
      <c r="G18" s="176"/>
      <c r="H18" s="176"/>
      <c r="I18" s="37"/>
    </row>
    <row r="19" spans="3:13" ht="31.8" customHeight="1">
      <c r="D19" s="171" t="s">
        <v>118</v>
      </c>
      <c r="E19" s="171"/>
      <c r="F19" s="171"/>
      <c r="G19" s="171"/>
      <c r="H19" s="171"/>
      <c r="M19" s="40" t="s">
        <v>4</v>
      </c>
    </row>
    <row r="20" spans="3:13" ht="31.8" customHeight="1">
      <c r="D20" s="171" t="s">
        <v>119</v>
      </c>
      <c r="E20" s="171"/>
      <c r="F20" s="171"/>
      <c r="G20" s="171"/>
      <c r="H20" s="171"/>
      <c r="M20" s="40" t="s">
        <v>5</v>
      </c>
    </row>
    <row r="21" spans="3:13" ht="35.4" customHeight="1">
      <c r="D21" s="171" t="s">
        <v>117</v>
      </c>
      <c r="E21" s="171"/>
      <c r="F21" s="171"/>
      <c r="G21" s="171"/>
      <c r="H21" s="171"/>
      <c r="M21" s="40" t="s">
        <v>6</v>
      </c>
    </row>
    <row r="22" spans="3:13" ht="15" thickBot="1">
      <c r="I22" s="37"/>
    </row>
    <row r="23" spans="3:13" ht="15" thickBot="1">
      <c r="C23" s="168" t="str">
        <f>'Panel Control EU'!C30:F30</f>
        <v>Incremento de elementos de sombra naturales y reducción de isla de calor</v>
      </c>
      <c r="D23" s="169"/>
      <c r="E23" s="169"/>
      <c r="F23" s="169"/>
      <c r="G23" s="169"/>
      <c r="H23" s="169"/>
      <c r="I23" s="169"/>
      <c r="J23" s="169"/>
      <c r="K23" s="169"/>
      <c r="L23" s="169"/>
      <c r="M23" s="170"/>
    </row>
    <row r="24" spans="3:13">
      <c r="C24" s="64" t="s">
        <v>121</v>
      </c>
      <c r="J24" s="37" t="s">
        <v>305</v>
      </c>
    </row>
    <row r="25" spans="3:13" ht="15.6">
      <c r="C25" s="73"/>
      <c r="D25" s="71" t="s">
        <v>122</v>
      </c>
      <c r="E25" s="71"/>
      <c r="F25" s="71"/>
      <c r="G25" s="71"/>
      <c r="H25" s="71"/>
      <c r="M25" s="38" t="s">
        <v>131</v>
      </c>
    </row>
    <row r="26" spans="3:13" ht="15.6">
      <c r="C26" s="73"/>
      <c r="D26" s="71" t="s">
        <v>123</v>
      </c>
      <c r="E26" s="71"/>
      <c r="F26" s="71"/>
      <c r="G26" s="71"/>
      <c r="H26" s="71"/>
      <c r="M26" s="38" t="s">
        <v>132</v>
      </c>
    </row>
    <row r="27" spans="3:13" ht="15.6">
      <c r="C27" s="73"/>
      <c r="D27" s="71" t="s">
        <v>124</v>
      </c>
      <c r="E27" s="71"/>
      <c r="F27" s="71"/>
      <c r="G27" s="71"/>
      <c r="H27" s="71"/>
      <c r="M27" s="38" t="s">
        <v>133</v>
      </c>
    </row>
    <row r="28" spans="3:13" ht="15.6">
      <c r="C28" s="73"/>
      <c r="D28" s="71"/>
      <c r="E28" s="71"/>
      <c r="F28" s="71"/>
      <c r="G28" s="71"/>
      <c r="H28" s="71"/>
      <c r="L28" s="38"/>
    </row>
    <row r="29" spans="3:13" ht="29.4" customHeight="1">
      <c r="C29" s="171" t="s">
        <v>134</v>
      </c>
      <c r="D29" s="171"/>
      <c r="E29" s="171"/>
      <c r="F29" s="171"/>
      <c r="G29" s="171"/>
      <c r="H29" s="171"/>
      <c r="L29" s="38"/>
    </row>
    <row r="30" spans="3:13" ht="14.4" customHeight="1">
      <c r="C30" s="68"/>
      <c r="D30" s="83" t="s">
        <v>303</v>
      </c>
      <c r="E30" s="68"/>
      <c r="F30" s="68"/>
      <c r="G30" s="68"/>
      <c r="H30" s="68"/>
      <c r="L30" s="38"/>
    </row>
    <row r="31" spans="3:13">
      <c r="C31" s="71"/>
      <c r="D31" s="71" t="s">
        <v>125</v>
      </c>
      <c r="E31" s="71"/>
      <c r="F31" s="71"/>
      <c r="G31" s="71"/>
      <c r="H31" s="71"/>
      <c r="M31" s="38" t="s">
        <v>131</v>
      </c>
    </row>
    <row r="32" spans="3:13">
      <c r="C32" s="71"/>
      <c r="D32" s="71" t="s">
        <v>126</v>
      </c>
      <c r="E32" s="71"/>
      <c r="F32" s="71"/>
      <c r="G32" s="71"/>
      <c r="H32" s="71"/>
      <c r="M32" s="38" t="s">
        <v>132</v>
      </c>
    </row>
    <row r="33" spans="3:13" ht="15.6">
      <c r="C33" s="84"/>
      <c r="D33" s="71" t="s">
        <v>127</v>
      </c>
      <c r="E33" s="71"/>
      <c r="F33" s="71"/>
      <c r="G33" s="71"/>
      <c r="H33" s="71"/>
      <c r="M33" s="38" t="s">
        <v>133</v>
      </c>
    </row>
    <row r="34" spans="3:13" ht="15.6">
      <c r="C34" s="84"/>
      <c r="D34" s="71"/>
      <c r="E34" s="71"/>
      <c r="F34" s="71"/>
      <c r="G34" s="71"/>
      <c r="H34" s="71"/>
      <c r="L34" s="38"/>
    </row>
    <row r="35" spans="3:13" ht="30" customHeight="1">
      <c r="C35" s="171" t="s">
        <v>134</v>
      </c>
      <c r="D35" s="171"/>
      <c r="E35" s="171"/>
      <c r="F35" s="171"/>
      <c r="G35" s="171"/>
      <c r="H35" s="171"/>
      <c r="L35" s="38"/>
    </row>
    <row r="36" spans="3:13" ht="15.6">
      <c r="C36" s="84"/>
      <c r="D36" s="83" t="s">
        <v>304</v>
      </c>
      <c r="E36" s="71"/>
      <c r="F36" s="71"/>
      <c r="G36" s="71"/>
      <c r="H36" s="71"/>
      <c r="L36" s="38"/>
    </row>
    <row r="37" spans="3:13" ht="15.6">
      <c r="C37" s="84"/>
      <c r="D37" s="71" t="s">
        <v>128</v>
      </c>
      <c r="E37" s="71"/>
      <c r="F37" s="71"/>
      <c r="G37" s="71"/>
      <c r="H37" s="71"/>
      <c r="M37" s="38" t="s">
        <v>131</v>
      </c>
    </row>
    <row r="38" spans="3:13" ht="15.6">
      <c r="C38" s="84"/>
      <c r="D38" s="71" t="s">
        <v>129</v>
      </c>
      <c r="E38" s="71"/>
      <c r="F38" s="71"/>
      <c r="G38" s="71"/>
      <c r="H38" s="71"/>
      <c r="M38" s="38" t="s">
        <v>132</v>
      </c>
    </row>
    <row r="39" spans="3:13" ht="15.6">
      <c r="C39" s="84"/>
      <c r="D39" s="71" t="s">
        <v>130</v>
      </c>
      <c r="E39" s="71"/>
      <c r="F39" s="71"/>
      <c r="G39" s="71"/>
      <c r="H39" s="71"/>
      <c r="M39" s="38" t="s">
        <v>133</v>
      </c>
    </row>
    <row r="40" spans="3:13" ht="15.6">
      <c r="C40" s="73"/>
      <c r="D40" s="71"/>
      <c r="E40" s="71"/>
      <c r="F40" s="71"/>
      <c r="G40" s="71"/>
      <c r="H40" s="71"/>
      <c r="I40" s="38"/>
    </row>
    <row r="41" spans="3:13" ht="41.4" customHeight="1">
      <c r="C41" s="73"/>
      <c r="D41" s="71"/>
      <c r="E41" s="71"/>
      <c r="F41" s="71"/>
      <c r="G41" s="71"/>
      <c r="J41" s="44" t="s">
        <v>342</v>
      </c>
      <c r="K41" s="175" t="s">
        <v>323</v>
      </c>
      <c r="L41" s="175"/>
    </row>
    <row r="42" spans="3:13" ht="16.2" thickBot="1">
      <c r="C42" s="73"/>
      <c r="D42" s="71"/>
      <c r="E42" s="71"/>
      <c r="F42" s="71"/>
      <c r="G42" s="71"/>
    </row>
    <row r="43" spans="3:13" ht="15" thickBot="1">
      <c r="C43" s="168" t="str">
        <f>'Panel Control EU'!C32:F32</f>
        <v>Confort ambiental</v>
      </c>
      <c r="D43" s="169"/>
      <c r="E43" s="169"/>
      <c r="F43" s="169"/>
      <c r="G43" s="169"/>
      <c r="H43" s="169"/>
      <c r="I43" s="169"/>
      <c r="J43" s="169"/>
      <c r="K43" s="169"/>
      <c r="L43" s="169"/>
      <c r="M43" s="170"/>
    </row>
    <row r="44" spans="3:13">
      <c r="C44" s="64" t="s">
        <v>135</v>
      </c>
      <c r="I44" s="37"/>
    </row>
    <row r="45" spans="3:13">
      <c r="C45" s="64" t="s">
        <v>136</v>
      </c>
    </row>
    <row r="46" spans="3:13">
      <c r="C46" s="64" t="s">
        <v>140</v>
      </c>
    </row>
    <row r="47" spans="3:13" ht="15" customHeight="1">
      <c r="D47" s="71" t="s">
        <v>137</v>
      </c>
      <c r="E47" s="71"/>
      <c r="F47" s="71"/>
      <c r="G47" s="71"/>
      <c r="H47" s="71"/>
      <c r="M47" s="40" t="s">
        <v>4</v>
      </c>
    </row>
    <row r="48" spans="3:13">
      <c r="D48" s="71" t="s">
        <v>138</v>
      </c>
      <c r="E48" s="71"/>
      <c r="F48" s="71"/>
      <c r="G48" s="71"/>
      <c r="H48" s="71"/>
      <c r="M48" s="40" t="s">
        <v>5</v>
      </c>
    </row>
    <row r="49" spans="4:13">
      <c r="D49" s="171" t="s">
        <v>139</v>
      </c>
      <c r="E49" s="171"/>
      <c r="F49" s="171"/>
      <c r="G49" s="171"/>
      <c r="H49" s="171"/>
      <c r="M49" s="40" t="s">
        <v>6</v>
      </c>
    </row>
  </sheetData>
  <sheetProtection password="C1EC" sheet="1" objects="1" scenarios="1"/>
  <mergeCells count="14">
    <mergeCell ref="C18:H18"/>
    <mergeCell ref="C4:M4"/>
    <mergeCell ref="C10:M10"/>
    <mergeCell ref="C17:M17"/>
    <mergeCell ref="C2:Q2"/>
    <mergeCell ref="D49:H49"/>
    <mergeCell ref="D19:H19"/>
    <mergeCell ref="D20:H20"/>
    <mergeCell ref="D21:H21"/>
    <mergeCell ref="C29:H29"/>
    <mergeCell ref="C23:M23"/>
    <mergeCell ref="C43:M43"/>
    <mergeCell ref="K41:L41"/>
    <mergeCell ref="C35:H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B1:Q40"/>
  <sheetViews>
    <sheetView showGridLines="0" zoomScale="70" zoomScaleNormal="70" workbookViewId="0">
      <selection activeCell="C23" sqref="C23:M23"/>
    </sheetView>
  </sheetViews>
  <sheetFormatPr baseColWidth="10" defaultRowHeight="14.4"/>
  <cols>
    <col min="1" max="1" width="11.5546875" style="64"/>
    <col min="2" max="2" width="11.3320312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EU'!B36</f>
        <v>EU.1.3</v>
      </c>
      <c r="C2" s="177" t="str">
        <f>'Panel Control EU'!C36</f>
        <v>Adaptar mediante acciones en el espacio urbano sostenibles y resilientes</v>
      </c>
      <c r="D2" s="177"/>
      <c r="E2" s="177"/>
      <c r="F2" s="177"/>
      <c r="G2" s="177"/>
      <c r="H2" s="177"/>
      <c r="I2" s="177"/>
      <c r="J2" s="177"/>
      <c r="K2" s="177"/>
      <c r="L2" s="177"/>
      <c r="M2" s="177"/>
      <c r="N2" s="177"/>
      <c r="O2" s="177"/>
      <c r="P2" s="177"/>
      <c r="Q2" s="178"/>
    </row>
    <row r="3" spans="2:17" ht="15" thickBot="1"/>
    <row r="4" spans="2:17" ht="15" thickBot="1">
      <c r="C4" s="168" t="str">
        <f>'Panel Control EU'!C39:F39</f>
        <v>Incremento de la vegetación en zonas vulnerables</v>
      </c>
      <c r="D4" s="169"/>
      <c r="E4" s="169"/>
      <c r="F4" s="169"/>
      <c r="G4" s="169"/>
      <c r="H4" s="169"/>
      <c r="I4" s="169"/>
      <c r="J4" s="169"/>
      <c r="K4" s="169"/>
      <c r="L4" s="169"/>
      <c r="M4" s="170"/>
    </row>
    <row r="5" spans="2:17">
      <c r="C5" s="64" t="s">
        <v>147</v>
      </c>
    </row>
    <row r="6" spans="2:17">
      <c r="D6" s="71" t="s">
        <v>142</v>
      </c>
      <c r="E6" s="71"/>
      <c r="F6" s="71"/>
      <c r="G6" s="71"/>
      <c r="H6" s="71"/>
      <c r="M6" s="40" t="s">
        <v>4</v>
      </c>
    </row>
    <row r="7" spans="2:17" ht="14.4" customHeight="1">
      <c r="D7" s="71" t="s">
        <v>141</v>
      </c>
      <c r="E7" s="71"/>
      <c r="F7" s="71"/>
      <c r="G7" s="71"/>
      <c r="H7" s="71"/>
      <c r="M7" s="40" t="s">
        <v>5</v>
      </c>
    </row>
    <row r="8" spans="2:17">
      <c r="D8" s="71" t="s">
        <v>143</v>
      </c>
      <c r="E8" s="71"/>
      <c r="F8" s="71"/>
      <c r="G8" s="71"/>
      <c r="H8" s="71"/>
      <c r="M8" s="40" t="s">
        <v>6</v>
      </c>
    </row>
    <row r="9" spans="2:17" ht="15" customHeight="1" thickBot="1">
      <c r="I9" s="37"/>
    </row>
    <row r="10" spans="2:17" ht="15" thickBot="1">
      <c r="C10" s="168" t="str">
        <f>'Panel Control EU'!C41:F41</f>
        <v>Permeabilización del suelo Naturaleza I-VA en zonas vulnerables</v>
      </c>
      <c r="D10" s="169"/>
      <c r="E10" s="169"/>
      <c r="F10" s="169"/>
      <c r="G10" s="169"/>
      <c r="H10" s="169"/>
      <c r="I10" s="169"/>
      <c r="J10" s="169"/>
      <c r="K10" s="169"/>
      <c r="L10" s="169"/>
      <c r="M10" s="170"/>
    </row>
    <row r="11" spans="2:17">
      <c r="C11" s="64" t="s">
        <v>339</v>
      </c>
      <c r="I11" s="37"/>
    </row>
    <row r="12" spans="2:17" ht="15.6">
      <c r="C12" s="73"/>
      <c r="D12" s="71" t="s">
        <v>144</v>
      </c>
      <c r="E12" s="71"/>
      <c r="F12" s="71"/>
      <c r="G12" s="71"/>
      <c r="H12" s="71"/>
      <c r="M12" s="40" t="s">
        <v>4</v>
      </c>
    </row>
    <row r="13" spans="2:17" ht="15.6" customHeight="1">
      <c r="C13" s="73"/>
      <c r="D13" s="71" t="s">
        <v>145</v>
      </c>
      <c r="E13" s="71"/>
      <c r="F13" s="71"/>
      <c r="G13" s="71"/>
      <c r="H13" s="71"/>
      <c r="M13" s="40" t="s">
        <v>5</v>
      </c>
    </row>
    <row r="14" spans="2:17" ht="15.6">
      <c r="C14" s="73"/>
      <c r="D14" s="71" t="s">
        <v>146</v>
      </c>
      <c r="E14" s="71"/>
      <c r="F14" s="71"/>
      <c r="G14" s="71"/>
      <c r="H14" s="71"/>
      <c r="M14" s="40" t="s">
        <v>6</v>
      </c>
    </row>
    <row r="15" spans="2:17" ht="15" thickBot="1">
      <c r="I15" s="37"/>
      <c r="M15" s="74"/>
    </row>
    <row r="16" spans="2:17" ht="15" thickBot="1">
      <c r="C16" s="168" t="str">
        <f>'Panel Control EU'!C43:F43</f>
        <v>Se aplican soluciones basadas en la naturaleza y /o SUDS como espacios de retención</v>
      </c>
      <c r="D16" s="169"/>
      <c r="E16" s="169"/>
      <c r="F16" s="169"/>
      <c r="G16" s="169"/>
      <c r="H16" s="169"/>
      <c r="I16" s="169"/>
      <c r="J16" s="169"/>
      <c r="K16" s="169"/>
      <c r="L16" s="169"/>
      <c r="M16" s="170"/>
    </row>
    <row r="17" spans="3:13">
      <c r="C17" s="71" t="s">
        <v>148</v>
      </c>
      <c r="D17" s="71"/>
      <c r="E17" s="71"/>
      <c r="F17" s="71"/>
      <c r="G17" s="71"/>
      <c r="H17" s="71"/>
      <c r="I17" s="71"/>
      <c r="J17" s="71"/>
      <c r="K17" s="71"/>
      <c r="L17" s="71"/>
      <c r="M17" s="71"/>
    </row>
    <row r="18" spans="3:13" ht="15.6">
      <c r="C18" s="75"/>
      <c r="D18" s="78" t="s">
        <v>210</v>
      </c>
      <c r="E18" s="78"/>
      <c r="F18" s="78"/>
      <c r="G18" s="78"/>
      <c r="H18" s="78"/>
      <c r="I18" s="39"/>
      <c r="M18" s="40" t="s">
        <v>4</v>
      </c>
    </row>
    <row r="19" spans="3:13" ht="15.6">
      <c r="C19" s="75"/>
      <c r="D19" s="78" t="s">
        <v>211</v>
      </c>
      <c r="E19" s="78"/>
      <c r="F19" s="78"/>
      <c r="G19" s="78"/>
      <c r="H19" s="78"/>
      <c r="M19" s="40" t="s">
        <v>5</v>
      </c>
    </row>
    <row r="20" spans="3:13" ht="15.6" customHeight="1">
      <c r="C20" s="76"/>
      <c r="D20" s="78" t="s">
        <v>212</v>
      </c>
      <c r="E20" s="78"/>
      <c r="F20" s="78"/>
      <c r="G20" s="78"/>
      <c r="H20" s="78"/>
      <c r="M20" s="40" t="s">
        <v>6</v>
      </c>
    </row>
    <row r="21" spans="3:13" ht="15" thickBot="1">
      <c r="M21" s="37"/>
    </row>
    <row r="22" spans="3:13" ht="15" thickBot="1">
      <c r="C22" s="168" t="str">
        <f>'Panel Control EU'!C45:F45</f>
        <v>Soluciones vegetales en envolventes de edificios</v>
      </c>
      <c r="D22" s="169"/>
      <c r="E22" s="169"/>
      <c r="F22" s="169"/>
      <c r="G22" s="169"/>
      <c r="H22" s="169"/>
      <c r="I22" s="169"/>
      <c r="J22" s="169"/>
      <c r="K22" s="169"/>
      <c r="L22" s="169"/>
      <c r="M22" s="170"/>
    </row>
    <row r="23" spans="3:13" ht="13.2" customHeight="1">
      <c r="C23" s="179" t="s">
        <v>149</v>
      </c>
      <c r="D23" s="179"/>
      <c r="E23" s="179"/>
      <c r="F23" s="179"/>
      <c r="G23" s="179"/>
      <c r="H23" s="179"/>
      <c r="I23" s="179"/>
      <c r="J23" s="179"/>
      <c r="K23" s="179"/>
      <c r="L23" s="179"/>
      <c r="M23" s="179"/>
    </row>
    <row r="24" spans="3:13" ht="18.600000000000001" customHeight="1">
      <c r="D24" s="71" t="s">
        <v>150</v>
      </c>
      <c r="E24" s="71"/>
      <c r="F24" s="71"/>
      <c r="G24" s="71"/>
      <c r="H24" s="71"/>
      <c r="I24" s="38"/>
      <c r="M24" s="40" t="s">
        <v>4</v>
      </c>
    </row>
    <row r="25" spans="3:13" ht="15" customHeight="1">
      <c r="D25" s="71" t="s">
        <v>151</v>
      </c>
      <c r="E25" s="71"/>
      <c r="F25" s="71"/>
      <c r="G25" s="71"/>
      <c r="H25" s="71"/>
      <c r="I25" s="38"/>
      <c r="M25" s="40" t="s">
        <v>5</v>
      </c>
    </row>
    <row r="26" spans="3:13" ht="15.6" customHeight="1">
      <c r="D26" s="71" t="s">
        <v>152</v>
      </c>
      <c r="E26" s="71"/>
      <c r="F26" s="71"/>
      <c r="G26" s="71"/>
      <c r="H26" s="71"/>
      <c r="I26" s="38"/>
      <c r="M26" s="40" t="s">
        <v>6</v>
      </c>
    </row>
    <row r="27" spans="3:13">
      <c r="I27" s="37"/>
    </row>
    <row r="28" spans="3:13">
      <c r="C28" s="71"/>
      <c r="D28" s="71"/>
      <c r="E28" s="71"/>
      <c r="F28" s="71"/>
      <c r="G28" s="71"/>
      <c r="H28" s="71"/>
      <c r="I28" s="71"/>
      <c r="J28" s="71"/>
      <c r="K28" s="71"/>
      <c r="L28" s="71"/>
      <c r="M28" s="71"/>
    </row>
    <row r="29" spans="3:13">
      <c r="C29" s="71"/>
      <c r="D29" s="71"/>
      <c r="E29" s="71"/>
      <c r="F29" s="71"/>
      <c r="G29" s="71"/>
      <c r="H29" s="71"/>
      <c r="I29" s="71"/>
      <c r="J29" s="71"/>
      <c r="K29" s="71"/>
      <c r="L29" s="71"/>
      <c r="M29" s="71"/>
    </row>
    <row r="30" spans="3:13">
      <c r="D30" s="71"/>
      <c r="E30" s="71"/>
      <c r="F30" s="71"/>
      <c r="G30" s="71"/>
      <c r="H30" s="71"/>
      <c r="I30" s="71"/>
    </row>
    <row r="31" spans="3:13">
      <c r="D31" s="71"/>
      <c r="E31" s="71"/>
      <c r="F31" s="71"/>
      <c r="G31" s="71"/>
      <c r="H31" s="71"/>
      <c r="I31" s="71"/>
    </row>
    <row r="32" spans="3:13">
      <c r="D32" s="71"/>
      <c r="E32" s="71"/>
      <c r="F32" s="71"/>
      <c r="G32" s="71"/>
      <c r="H32" s="71"/>
      <c r="I32" s="71"/>
    </row>
    <row r="36" spans="3:13">
      <c r="D36" s="71"/>
      <c r="E36" s="71"/>
      <c r="F36" s="71"/>
      <c r="G36" s="71"/>
      <c r="H36" s="71"/>
      <c r="I36" s="71"/>
    </row>
    <row r="37" spans="3:13">
      <c r="D37" s="71"/>
      <c r="E37" s="71"/>
      <c r="F37" s="71"/>
      <c r="G37" s="71"/>
      <c r="H37" s="71"/>
      <c r="I37" s="71"/>
    </row>
    <row r="38" spans="3:13">
      <c r="D38" s="71"/>
      <c r="E38" s="71"/>
      <c r="F38" s="71"/>
      <c r="G38" s="71"/>
      <c r="H38" s="71"/>
      <c r="I38" s="71"/>
    </row>
    <row r="40" spans="3:13">
      <c r="C40" s="71"/>
      <c r="D40" s="71"/>
      <c r="E40" s="71"/>
      <c r="F40" s="71"/>
      <c r="G40" s="71"/>
      <c r="H40" s="71"/>
      <c r="I40" s="71"/>
      <c r="J40" s="71"/>
      <c r="K40" s="71"/>
      <c r="L40" s="71"/>
      <c r="M40" s="71"/>
    </row>
  </sheetData>
  <sheetProtection password="C1EC" sheet="1" objects="1" scenarios="1"/>
  <mergeCells count="6">
    <mergeCell ref="C2:Q2"/>
    <mergeCell ref="C4:M4"/>
    <mergeCell ref="C10:M10"/>
    <mergeCell ref="C23:M23"/>
    <mergeCell ref="C16:M16"/>
    <mergeCell ref="C22:M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B1:Q40"/>
  <sheetViews>
    <sheetView showGridLines="0" zoomScale="70" zoomScaleNormal="70" workbookViewId="0">
      <selection activeCell="C35" sqref="C35"/>
    </sheetView>
  </sheetViews>
  <sheetFormatPr baseColWidth="10" defaultRowHeight="14.4"/>
  <cols>
    <col min="1" max="1" width="11.5546875" style="64"/>
    <col min="2" max="2" width="11.3320312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48" t="str">
        <f>'Panel Control EU'!B49</f>
        <v>EU.2.1</v>
      </c>
      <c r="C2" s="166" t="str">
        <f>'Panel Control EU'!C36</f>
        <v>Adaptar mediante acciones en el espacio urbano sostenibles y resilientes</v>
      </c>
      <c r="D2" s="166"/>
      <c r="E2" s="166"/>
      <c r="F2" s="166"/>
      <c r="G2" s="166"/>
      <c r="H2" s="166"/>
      <c r="I2" s="166"/>
      <c r="J2" s="166"/>
      <c r="K2" s="166"/>
      <c r="L2" s="166"/>
      <c r="M2" s="166"/>
      <c r="N2" s="166"/>
      <c r="O2" s="166"/>
      <c r="P2" s="166"/>
      <c r="Q2" s="167"/>
    </row>
    <row r="3" spans="2:17" ht="15" thickBot="1"/>
    <row r="4" spans="2:17" ht="15" thickBot="1">
      <c r="C4" s="180" t="str">
        <f>'Panel Control EU'!C52:F52</f>
        <v>Re- densificar, optimizar tejidos infrautilizados y de baja densidad</v>
      </c>
      <c r="D4" s="173"/>
      <c r="E4" s="173"/>
      <c r="F4" s="173"/>
      <c r="G4" s="173"/>
      <c r="H4" s="173"/>
      <c r="I4" s="173"/>
      <c r="J4" s="173"/>
      <c r="K4" s="173"/>
      <c r="L4" s="173"/>
      <c r="M4" s="174"/>
    </row>
    <row r="5" spans="2:17">
      <c r="C5" s="64" t="s">
        <v>153</v>
      </c>
    </row>
    <row r="6" spans="2:17">
      <c r="D6" s="71" t="s">
        <v>251</v>
      </c>
      <c r="E6" s="71"/>
      <c r="F6" s="71"/>
      <c r="G6" s="71"/>
      <c r="H6" s="71"/>
      <c r="M6" s="40" t="s">
        <v>4</v>
      </c>
    </row>
    <row r="7" spans="2:17">
      <c r="D7" s="71" t="s">
        <v>252</v>
      </c>
      <c r="E7" s="71"/>
      <c r="F7" s="71"/>
      <c r="G7" s="71"/>
      <c r="H7" s="71"/>
      <c r="M7" s="40" t="s">
        <v>5</v>
      </c>
    </row>
    <row r="8" spans="2:17">
      <c r="D8" s="71" t="s">
        <v>333</v>
      </c>
      <c r="E8" s="71"/>
      <c r="F8" s="71"/>
      <c r="G8" s="71"/>
      <c r="H8" s="71"/>
      <c r="M8" s="40" t="s">
        <v>6</v>
      </c>
    </row>
    <row r="9" spans="2:17" ht="15" thickBot="1">
      <c r="I9" s="37"/>
    </row>
    <row r="10" spans="2:17" ht="15" thickBot="1">
      <c r="C10" s="180" t="str">
        <f>'Panel Control EU'!C54:F54</f>
        <v>Incrementar la compacidad de los suelos urbanos</v>
      </c>
      <c r="D10" s="173"/>
      <c r="E10" s="173"/>
      <c r="F10" s="173"/>
      <c r="G10" s="173"/>
      <c r="H10" s="173"/>
      <c r="I10" s="173"/>
      <c r="J10" s="173"/>
      <c r="K10" s="173"/>
      <c r="L10" s="173"/>
      <c r="M10" s="174"/>
    </row>
    <row r="11" spans="2:17">
      <c r="C11" s="72" t="s">
        <v>253</v>
      </c>
      <c r="I11" s="37"/>
    </row>
    <row r="12" spans="2:17" ht="15.6">
      <c r="C12" s="73"/>
      <c r="D12" s="71" t="s">
        <v>257</v>
      </c>
      <c r="E12" s="71"/>
      <c r="F12" s="71"/>
      <c r="G12" s="71"/>
      <c r="H12" s="71"/>
      <c r="M12" s="40" t="s">
        <v>4</v>
      </c>
    </row>
    <row r="13" spans="2:17" ht="15.6">
      <c r="C13" s="73"/>
      <c r="D13" s="71" t="s">
        <v>256</v>
      </c>
      <c r="E13" s="71"/>
      <c r="F13" s="71"/>
      <c r="G13" s="71"/>
      <c r="H13" s="71"/>
      <c r="M13" s="40" t="s">
        <v>5</v>
      </c>
    </row>
    <row r="14" spans="2:17" ht="15.6">
      <c r="C14" s="73"/>
      <c r="D14" s="71" t="s">
        <v>255</v>
      </c>
      <c r="E14" s="71"/>
      <c r="F14" s="71"/>
      <c r="G14" s="71"/>
      <c r="H14" s="71"/>
      <c r="M14" s="40" t="s">
        <v>6</v>
      </c>
    </row>
    <row r="15" spans="2:17" ht="15" thickBot="1">
      <c r="I15" s="37"/>
      <c r="M15" s="74"/>
    </row>
    <row r="16" spans="2:17" ht="15" thickBot="1">
      <c r="C16" s="180" t="str">
        <f>'Panel Control EU'!C56:F56</f>
        <v>Equilibrios usos residenciales y terciarios</v>
      </c>
      <c r="D16" s="173"/>
      <c r="E16" s="173"/>
      <c r="F16" s="173"/>
      <c r="G16" s="173"/>
      <c r="H16" s="173"/>
      <c r="I16" s="173"/>
      <c r="J16" s="173"/>
      <c r="K16" s="173"/>
      <c r="L16" s="173"/>
      <c r="M16" s="174"/>
    </row>
    <row r="17" spans="3:13">
      <c r="C17" s="71" t="s">
        <v>154</v>
      </c>
      <c r="D17" s="71"/>
      <c r="E17" s="71"/>
      <c r="F17" s="71"/>
      <c r="G17" s="71"/>
      <c r="H17" s="71"/>
      <c r="I17" s="71"/>
      <c r="J17" s="71"/>
      <c r="K17" s="71"/>
      <c r="L17" s="71"/>
      <c r="M17" s="71"/>
    </row>
    <row r="18" spans="3:13" ht="92.4" customHeight="1">
      <c r="C18" s="75"/>
      <c r="D18" s="183" t="s">
        <v>155</v>
      </c>
      <c r="E18" s="183"/>
      <c r="F18" s="183"/>
      <c r="G18" s="183"/>
      <c r="H18" s="183"/>
      <c r="I18" s="183"/>
      <c r="J18" s="183"/>
      <c r="K18" s="183"/>
      <c r="M18" s="40" t="s">
        <v>4</v>
      </c>
    </row>
    <row r="19" spans="3:13" ht="91.2" customHeight="1">
      <c r="C19" s="75"/>
      <c r="D19" s="183" t="s">
        <v>157</v>
      </c>
      <c r="E19" s="183"/>
      <c r="F19" s="183"/>
      <c r="G19" s="183"/>
      <c r="H19" s="183"/>
      <c r="I19" s="183"/>
      <c r="J19" s="183"/>
      <c r="K19" s="183"/>
      <c r="M19" s="40" t="s">
        <v>5</v>
      </c>
    </row>
    <row r="20" spans="3:13" ht="90" customHeight="1">
      <c r="C20" s="76"/>
      <c r="D20" s="181" t="s">
        <v>156</v>
      </c>
      <c r="E20" s="182"/>
      <c r="F20" s="182"/>
      <c r="G20" s="182"/>
      <c r="H20" s="182"/>
      <c r="M20" s="40" t="s">
        <v>6</v>
      </c>
    </row>
    <row r="21" spans="3:13" ht="15" thickBot="1">
      <c r="M21" s="37"/>
    </row>
    <row r="22" spans="3:13" ht="41.4" customHeight="1" thickBot="1">
      <c r="C22" s="168" t="str">
        <f>'Panel Control EU'!C58:F58</f>
        <v>Se incrementa el grado interacción mediante la Re-cualificar tejidos obsoletos monofuncionales infrautilizados y la Mixticidad de usos y funciones urbanas.</v>
      </c>
      <c r="D22" s="169"/>
      <c r="E22" s="169"/>
      <c r="F22" s="169"/>
      <c r="G22" s="169"/>
      <c r="H22" s="169"/>
      <c r="I22" s="169"/>
      <c r="J22" s="169"/>
      <c r="K22" s="169"/>
      <c r="L22" s="169"/>
      <c r="M22" s="170"/>
    </row>
    <row r="23" spans="3:13" ht="13.2" customHeight="1">
      <c r="C23" s="179" t="s">
        <v>158</v>
      </c>
      <c r="D23" s="179"/>
      <c r="E23" s="179"/>
      <c r="F23" s="179"/>
      <c r="G23" s="179"/>
      <c r="H23" s="179"/>
      <c r="I23" s="179"/>
      <c r="J23" s="179"/>
      <c r="K23" s="179"/>
      <c r="L23" s="179"/>
      <c r="M23" s="179"/>
    </row>
    <row r="24" spans="3:13" ht="34.799999999999997" customHeight="1">
      <c r="D24" s="171" t="s">
        <v>160</v>
      </c>
      <c r="E24" s="171"/>
      <c r="F24" s="171"/>
      <c r="G24" s="171"/>
      <c r="H24" s="171"/>
      <c r="I24" s="38"/>
      <c r="M24" s="40" t="s">
        <v>4</v>
      </c>
    </row>
    <row r="25" spans="3:13" ht="34.799999999999997" customHeight="1">
      <c r="D25" s="171" t="s">
        <v>159</v>
      </c>
      <c r="E25" s="171"/>
      <c r="F25" s="171"/>
      <c r="G25" s="171"/>
      <c r="H25" s="171"/>
      <c r="I25" s="38"/>
      <c r="M25" s="40" t="s">
        <v>5</v>
      </c>
    </row>
    <row r="26" spans="3:13" ht="33.6" customHeight="1">
      <c r="D26" s="171" t="s">
        <v>161</v>
      </c>
      <c r="E26" s="171"/>
      <c r="F26" s="171"/>
      <c r="G26" s="171"/>
      <c r="H26" s="171"/>
      <c r="I26" s="38"/>
      <c r="M26" s="40" t="s">
        <v>6</v>
      </c>
    </row>
    <row r="27" spans="3:13" ht="15" thickBot="1">
      <c r="I27" s="37"/>
    </row>
    <row r="28" spans="3:13" ht="15" customHeight="1" thickBot="1">
      <c r="C28" s="168" t="str">
        <f>'Panel Control EU'!C60:F60</f>
        <v>Predominio de tipología colectiva</v>
      </c>
      <c r="D28" s="169"/>
      <c r="E28" s="169"/>
      <c r="F28" s="169"/>
      <c r="G28" s="169"/>
      <c r="H28" s="169"/>
      <c r="I28" s="169"/>
      <c r="J28" s="169"/>
      <c r="K28" s="169"/>
      <c r="L28" s="169"/>
      <c r="M28" s="170"/>
    </row>
    <row r="29" spans="3:13">
      <c r="C29" s="64" t="s">
        <v>162</v>
      </c>
    </row>
    <row r="30" spans="3:13">
      <c r="D30" s="77" t="s">
        <v>164</v>
      </c>
      <c r="E30" s="71"/>
      <c r="F30" s="71"/>
      <c r="G30" s="71"/>
      <c r="H30" s="71"/>
      <c r="I30" s="38"/>
      <c r="M30" s="40" t="s">
        <v>4</v>
      </c>
    </row>
    <row r="31" spans="3:13">
      <c r="D31" s="77" t="s">
        <v>165</v>
      </c>
      <c r="E31" s="71"/>
      <c r="F31" s="71"/>
      <c r="G31" s="71"/>
      <c r="H31" s="71"/>
      <c r="I31" s="38"/>
      <c r="M31" s="40" t="s">
        <v>5</v>
      </c>
    </row>
    <row r="32" spans="3:13">
      <c r="D32" s="77" t="s">
        <v>163</v>
      </c>
      <c r="E32" s="71"/>
      <c r="F32" s="71"/>
      <c r="G32" s="71"/>
      <c r="H32" s="71"/>
      <c r="I32" s="38"/>
      <c r="M32" s="40" t="s">
        <v>6</v>
      </c>
    </row>
    <row r="33" spans="3:13" ht="15" thickBot="1"/>
    <row r="34" spans="3:13" ht="15" thickBot="1">
      <c r="C34" s="168" t="str">
        <f>'Panel Control EU'!C62:F62</f>
        <v>Incrementar el grado de polivalencia de los espacios públicos</v>
      </c>
      <c r="D34" s="169"/>
      <c r="E34" s="169"/>
      <c r="F34" s="169"/>
      <c r="G34" s="169"/>
      <c r="H34" s="169"/>
      <c r="I34" s="169"/>
      <c r="J34" s="169"/>
      <c r="K34" s="169"/>
      <c r="L34" s="169"/>
      <c r="M34" s="170"/>
    </row>
    <row r="35" spans="3:13">
      <c r="C35" s="64" t="s">
        <v>259</v>
      </c>
    </row>
    <row r="36" spans="3:13">
      <c r="D36" s="71" t="s">
        <v>258</v>
      </c>
      <c r="E36" s="71"/>
      <c r="F36" s="71"/>
      <c r="G36" s="71"/>
      <c r="H36" s="71"/>
      <c r="I36" s="38"/>
      <c r="M36" s="40" t="s">
        <v>4</v>
      </c>
    </row>
    <row r="37" spans="3:13">
      <c r="D37" s="71" t="s">
        <v>340</v>
      </c>
      <c r="E37" s="71"/>
      <c r="F37" s="71"/>
      <c r="G37" s="71"/>
      <c r="H37" s="71"/>
      <c r="I37" s="38"/>
      <c r="M37" s="40" t="s">
        <v>5</v>
      </c>
    </row>
    <row r="38" spans="3:13">
      <c r="D38" s="71" t="s">
        <v>341</v>
      </c>
      <c r="E38" s="71"/>
      <c r="F38" s="71"/>
      <c r="G38" s="71"/>
      <c r="H38" s="71"/>
      <c r="I38" s="38"/>
      <c r="M38" s="40" t="s">
        <v>6</v>
      </c>
    </row>
    <row r="40" spans="3:13">
      <c r="C40" s="184"/>
      <c r="D40" s="184"/>
      <c r="E40" s="184"/>
      <c r="F40" s="184"/>
      <c r="G40" s="184"/>
      <c r="H40" s="184"/>
      <c r="I40" s="184"/>
      <c r="J40" s="184"/>
      <c r="K40" s="184"/>
      <c r="L40" s="184"/>
      <c r="M40" s="184"/>
    </row>
  </sheetData>
  <sheetProtection password="C1EC" sheet="1" objects="1" scenarios="1"/>
  <mergeCells count="15">
    <mergeCell ref="C40:M40"/>
    <mergeCell ref="C22:M22"/>
    <mergeCell ref="C28:M28"/>
    <mergeCell ref="C34:M34"/>
    <mergeCell ref="D26:H26"/>
    <mergeCell ref="D24:H24"/>
    <mergeCell ref="D25:H25"/>
    <mergeCell ref="C2:Q2"/>
    <mergeCell ref="C4:M4"/>
    <mergeCell ref="C10:M10"/>
    <mergeCell ref="C23:M23"/>
    <mergeCell ref="D20:H20"/>
    <mergeCell ref="D18:K18"/>
    <mergeCell ref="D19:K19"/>
    <mergeCell ref="C16:M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B1:Q40"/>
  <sheetViews>
    <sheetView showGridLines="0" zoomScale="70" zoomScaleNormal="70" workbookViewId="0">
      <selection activeCell="C35" sqref="C35"/>
    </sheetView>
  </sheetViews>
  <sheetFormatPr baseColWidth="10" defaultRowHeight="14.4"/>
  <cols>
    <col min="1" max="1" width="11.5546875" style="64"/>
    <col min="2" max="2" width="11.3320312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EU'!B66</f>
        <v>EU.2.2</v>
      </c>
      <c r="C2" s="177" t="str">
        <f>'Panel Control EU'!C66</f>
        <v>Ciudad de los 15´</v>
      </c>
      <c r="D2" s="177"/>
      <c r="E2" s="177"/>
      <c r="F2" s="177"/>
      <c r="G2" s="177"/>
      <c r="H2" s="177"/>
      <c r="I2" s="177"/>
      <c r="J2" s="177"/>
      <c r="K2" s="177"/>
      <c r="L2" s="177"/>
      <c r="M2" s="177"/>
      <c r="N2" s="177"/>
      <c r="O2" s="177"/>
      <c r="P2" s="177"/>
      <c r="Q2" s="178"/>
    </row>
    <row r="3" spans="2:17" ht="15" thickBot="1"/>
    <row r="4" spans="2:17" ht="15" thickBot="1">
      <c r="C4" s="180" t="str">
        <f>'Panel Control EU'!C69:F69</f>
        <v>Se localizan comercio y servicios básicos cotidiano cercano</v>
      </c>
      <c r="D4" s="173"/>
      <c r="E4" s="173"/>
      <c r="F4" s="173"/>
      <c r="G4" s="173"/>
      <c r="H4" s="173"/>
      <c r="I4" s="173"/>
      <c r="J4" s="173"/>
      <c r="K4" s="173"/>
      <c r="L4" s="173"/>
      <c r="M4" s="174"/>
    </row>
    <row r="5" spans="2:17">
      <c r="C5" s="64" t="s">
        <v>260</v>
      </c>
    </row>
    <row r="6" spans="2:17">
      <c r="D6" s="71" t="s">
        <v>168</v>
      </c>
      <c r="E6" s="71"/>
      <c r="F6" s="71"/>
      <c r="G6" s="71"/>
      <c r="H6" s="71"/>
      <c r="M6" s="40" t="s">
        <v>4</v>
      </c>
    </row>
    <row r="7" spans="2:17">
      <c r="D7" s="71" t="s">
        <v>169</v>
      </c>
      <c r="E7" s="71"/>
      <c r="F7" s="71"/>
      <c r="G7" s="71"/>
      <c r="H7" s="71"/>
      <c r="M7" s="40" t="s">
        <v>5</v>
      </c>
    </row>
    <row r="8" spans="2:17">
      <c r="D8" s="71" t="s">
        <v>170</v>
      </c>
      <c r="E8" s="71"/>
      <c r="F8" s="71"/>
      <c r="G8" s="71"/>
      <c r="H8" s="71"/>
      <c r="M8" s="40" t="s">
        <v>6</v>
      </c>
    </row>
    <row r="9" spans="2:17" ht="15" thickBot="1">
      <c r="I9" s="37"/>
    </row>
    <row r="10" spans="2:17" ht="15" thickBot="1">
      <c r="C10" s="180" t="str">
        <f>'Panel Control EU'!C71:F71</f>
        <v>Proximidad de los distintos tipos de espacio libre</v>
      </c>
      <c r="D10" s="173"/>
      <c r="E10" s="173"/>
      <c r="F10" s="173"/>
      <c r="G10" s="173"/>
      <c r="H10" s="173"/>
      <c r="I10" s="173"/>
      <c r="J10" s="173"/>
      <c r="K10" s="173"/>
      <c r="L10" s="173"/>
      <c r="M10" s="174"/>
    </row>
    <row r="11" spans="2:17">
      <c r="C11" s="72" t="s">
        <v>171</v>
      </c>
      <c r="I11" s="37"/>
    </row>
    <row r="12" spans="2:17" ht="15.6" customHeight="1">
      <c r="C12" s="73"/>
      <c r="D12" s="71" t="s">
        <v>174</v>
      </c>
      <c r="E12" s="71"/>
      <c r="F12" s="71"/>
      <c r="G12" s="71"/>
      <c r="H12" s="71"/>
      <c r="M12" s="40" t="s">
        <v>4</v>
      </c>
    </row>
    <row r="13" spans="2:17" ht="15.6">
      <c r="C13" s="73"/>
      <c r="D13" s="71" t="s">
        <v>172</v>
      </c>
      <c r="E13" s="71"/>
      <c r="F13" s="71"/>
      <c r="G13" s="71"/>
      <c r="H13" s="71"/>
      <c r="M13" s="40" t="s">
        <v>5</v>
      </c>
    </row>
    <row r="14" spans="2:17" ht="15.6" customHeight="1">
      <c r="C14" s="73"/>
      <c r="D14" s="71" t="s">
        <v>173</v>
      </c>
      <c r="E14" s="71"/>
      <c r="F14" s="71"/>
      <c r="G14" s="71"/>
      <c r="H14" s="71"/>
      <c r="M14" s="40" t="s">
        <v>6</v>
      </c>
    </row>
    <row r="15" spans="2:17" ht="15" thickBot="1">
      <c r="I15" s="37"/>
      <c r="M15" s="74"/>
    </row>
    <row r="16" spans="2:17" ht="15" customHeight="1" thickBot="1">
      <c r="C16" s="180" t="str">
        <f>'Panel Control EU'!C73:F73</f>
        <v>Proximidad al transporte público</v>
      </c>
      <c r="D16" s="173"/>
      <c r="E16" s="173"/>
      <c r="F16" s="173"/>
      <c r="G16" s="173"/>
      <c r="H16" s="173"/>
      <c r="I16" s="173"/>
      <c r="J16" s="173"/>
      <c r="K16" s="173"/>
      <c r="L16" s="173"/>
      <c r="M16" s="174"/>
    </row>
    <row r="17" spans="3:13">
      <c r="C17" s="77" t="s">
        <v>175</v>
      </c>
      <c r="D17" s="77"/>
      <c r="E17" s="77"/>
      <c r="F17" s="77"/>
      <c r="G17" s="77"/>
      <c r="H17" s="77"/>
      <c r="I17" s="77"/>
      <c r="J17" s="77"/>
      <c r="K17" s="77"/>
      <c r="L17" s="77"/>
      <c r="M17" s="77"/>
    </row>
    <row r="18" spans="3:13" ht="13.8" customHeight="1">
      <c r="C18" s="75"/>
      <c r="D18" s="183" t="s">
        <v>262</v>
      </c>
      <c r="E18" s="183"/>
      <c r="F18" s="183"/>
      <c r="G18" s="183"/>
      <c r="H18" s="183"/>
      <c r="I18" s="39"/>
      <c r="M18" s="40" t="s">
        <v>4</v>
      </c>
    </row>
    <row r="19" spans="3:13" ht="15.6" customHeight="1">
      <c r="C19" s="75"/>
      <c r="D19" s="183" t="s">
        <v>261</v>
      </c>
      <c r="E19" s="183"/>
      <c r="F19" s="183"/>
      <c r="G19" s="183"/>
      <c r="H19" s="183"/>
      <c r="M19" s="40" t="s">
        <v>5</v>
      </c>
    </row>
    <row r="20" spans="3:13" ht="13.8" customHeight="1">
      <c r="C20" s="76"/>
      <c r="D20" s="183" t="s">
        <v>263</v>
      </c>
      <c r="E20" s="185"/>
      <c r="F20" s="185"/>
      <c r="G20" s="185"/>
      <c r="H20" s="185"/>
      <c r="M20" s="40" t="s">
        <v>6</v>
      </c>
    </row>
    <row r="21" spans="3:13" ht="15" thickBot="1">
      <c r="M21" s="37"/>
    </row>
    <row r="22" spans="3:13" ht="15" customHeight="1" thickBot="1">
      <c r="C22" s="180" t="str">
        <f>'Panel Control EU'!C75:F75</f>
        <v xml:space="preserve">Proximidad de los espacios verdes. </v>
      </c>
      <c r="D22" s="173"/>
      <c r="E22" s="173"/>
      <c r="F22" s="173"/>
      <c r="G22" s="173"/>
      <c r="H22" s="173"/>
      <c r="I22" s="173"/>
      <c r="J22" s="173"/>
      <c r="K22" s="173"/>
      <c r="L22" s="173"/>
      <c r="M22" s="174"/>
    </row>
    <row r="23" spans="3:13" ht="13.2" customHeight="1">
      <c r="C23" s="179" t="s">
        <v>176</v>
      </c>
      <c r="D23" s="179"/>
      <c r="E23" s="179"/>
      <c r="F23" s="179"/>
      <c r="G23" s="179"/>
      <c r="H23" s="179"/>
      <c r="I23" s="179"/>
      <c r="J23" s="179"/>
      <c r="K23" s="179"/>
      <c r="L23" s="179"/>
      <c r="M23" s="179"/>
    </row>
    <row r="24" spans="3:13" ht="13.8" customHeight="1">
      <c r="D24" s="171" t="s">
        <v>179</v>
      </c>
      <c r="E24" s="171"/>
      <c r="F24" s="171"/>
      <c r="G24" s="171"/>
      <c r="H24" s="171"/>
      <c r="I24" s="171"/>
      <c r="J24" s="171"/>
      <c r="K24" s="171"/>
      <c r="M24" s="40" t="s">
        <v>4</v>
      </c>
    </row>
    <row r="25" spans="3:13" ht="13.2" customHeight="1">
      <c r="D25" s="171" t="s">
        <v>177</v>
      </c>
      <c r="E25" s="171"/>
      <c r="F25" s="171"/>
      <c r="G25" s="171"/>
      <c r="H25" s="171"/>
      <c r="I25" s="171"/>
      <c r="J25" s="171"/>
      <c r="K25" s="171"/>
      <c r="M25" s="40" t="s">
        <v>5</v>
      </c>
    </row>
    <row r="26" spans="3:13" ht="15" customHeight="1">
      <c r="D26" s="171" t="s">
        <v>178</v>
      </c>
      <c r="E26" s="171"/>
      <c r="F26" s="171"/>
      <c r="G26" s="171"/>
      <c r="H26" s="171"/>
      <c r="I26" s="38"/>
      <c r="M26" s="40" t="s">
        <v>6</v>
      </c>
    </row>
    <row r="27" spans="3:13" ht="15" thickBot="1">
      <c r="I27" s="37"/>
    </row>
    <row r="28" spans="3:13" ht="15" thickBot="1">
      <c r="C28" s="180" t="str">
        <f>'Panel Control EU'!C77:F77</f>
        <v>Se incrementa el espacio de estancia por habitante</v>
      </c>
      <c r="D28" s="173"/>
      <c r="E28" s="173"/>
      <c r="F28" s="173"/>
      <c r="G28" s="173"/>
      <c r="H28" s="173"/>
      <c r="I28" s="173"/>
      <c r="J28" s="173"/>
      <c r="K28" s="173"/>
      <c r="L28" s="173"/>
      <c r="M28" s="174"/>
    </row>
    <row r="29" spans="3:13">
      <c r="C29" s="64" t="s">
        <v>180</v>
      </c>
    </row>
    <row r="30" spans="3:13">
      <c r="D30" s="71" t="s">
        <v>181</v>
      </c>
      <c r="E30" s="71"/>
      <c r="F30" s="71"/>
      <c r="G30" s="71"/>
      <c r="H30" s="71"/>
      <c r="I30" s="38"/>
      <c r="M30" s="40" t="s">
        <v>4</v>
      </c>
    </row>
    <row r="31" spans="3:13">
      <c r="D31" s="71" t="s">
        <v>182</v>
      </c>
      <c r="E31" s="71"/>
      <c r="F31" s="71"/>
      <c r="G31" s="71"/>
      <c r="H31" s="71"/>
      <c r="I31" s="38"/>
      <c r="M31" s="40" t="s">
        <v>5</v>
      </c>
    </row>
    <row r="32" spans="3:13">
      <c r="D32" s="71" t="s">
        <v>183</v>
      </c>
      <c r="E32" s="71"/>
      <c r="F32" s="71"/>
      <c r="G32" s="71"/>
      <c r="H32" s="71"/>
      <c r="I32" s="38"/>
      <c r="M32" s="40" t="s">
        <v>6</v>
      </c>
    </row>
    <row r="33" spans="3:13" ht="15" thickBot="1"/>
    <row r="34" spans="3:13" ht="15" thickBot="1">
      <c r="C34" s="180" t="str">
        <f>'Panel Control EU'!C79:F79</f>
        <v>Accesibilidad universal</v>
      </c>
      <c r="D34" s="173"/>
      <c r="E34" s="173"/>
      <c r="F34" s="173"/>
      <c r="G34" s="173"/>
      <c r="H34" s="173"/>
      <c r="I34" s="173"/>
      <c r="J34" s="173"/>
      <c r="K34" s="173"/>
      <c r="L34" s="173"/>
      <c r="M34" s="174"/>
    </row>
    <row r="35" spans="3:13">
      <c r="C35" s="72" t="s">
        <v>266</v>
      </c>
    </row>
    <row r="36" spans="3:13">
      <c r="D36" s="77" t="s">
        <v>269</v>
      </c>
      <c r="E36" s="71"/>
      <c r="F36" s="71"/>
      <c r="G36" s="71"/>
      <c r="H36" s="71"/>
      <c r="I36" s="38"/>
      <c r="M36" s="40" t="s">
        <v>4</v>
      </c>
    </row>
    <row r="37" spans="3:13">
      <c r="D37" s="71" t="s">
        <v>267</v>
      </c>
      <c r="E37" s="71"/>
      <c r="F37" s="71"/>
      <c r="G37" s="71"/>
      <c r="H37" s="71"/>
      <c r="I37" s="38"/>
      <c r="M37" s="40" t="s">
        <v>5</v>
      </c>
    </row>
    <row r="38" spans="3:13">
      <c r="D38" s="64" t="s">
        <v>268</v>
      </c>
      <c r="E38" s="71"/>
      <c r="F38" s="71"/>
      <c r="G38" s="71"/>
      <c r="H38" s="71"/>
      <c r="I38" s="38"/>
      <c r="M38" s="40" t="s">
        <v>6</v>
      </c>
    </row>
    <row r="40" spans="3:13">
      <c r="C40" s="184"/>
      <c r="D40" s="184"/>
      <c r="E40" s="184"/>
      <c r="F40" s="184"/>
      <c r="G40" s="184"/>
      <c r="H40" s="184"/>
      <c r="I40" s="184"/>
      <c r="J40" s="184"/>
      <c r="K40" s="184"/>
      <c r="L40" s="184"/>
      <c r="M40" s="184"/>
    </row>
  </sheetData>
  <sheetProtection password="C1EC" sheet="1" objects="1" scenarios="1"/>
  <mergeCells count="15">
    <mergeCell ref="C40:M40"/>
    <mergeCell ref="C16:M16"/>
    <mergeCell ref="C22:M22"/>
    <mergeCell ref="C28:M28"/>
    <mergeCell ref="C34:M34"/>
    <mergeCell ref="D26:H26"/>
    <mergeCell ref="D24:K24"/>
    <mergeCell ref="D25:K25"/>
    <mergeCell ref="C2:Q2"/>
    <mergeCell ref="C4:M4"/>
    <mergeCell ref="C10:M10"/>
    <mergeCell ref="C23:M23"/>
    <mergeCell ref="D18:H18"/>
    <mergeCell ref="D19:H19"/>
    <mergeCell ref="D20:H2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B1:Q42"/>
  <sheetViews>
    <sheetView showGridLines="0" zoomScale="70" zoomScaleNormal="70" workbookViewId="0">
      <selection activeCell="C25" sqref="C25:M25"/>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EU'!B83</f>
        <v>EU.2.3</v>
      </c>
      <c r="C2" s="177" t="str">
        <f>'Panel Control EU'!C83</f>
        <v>Eficiencia y sostenibilidad de la urbanización. Planificación consciente</v>
      </c>
      <c r="D2" s="177"/>
      <c r="E2" s="177"/>
      <c r="F2" s="177"/>
      <c r="G2" s="177"/>
      <c r="H2" s="177"/>
      <c r="I2" s="177"/>
      <c r="J2" s="177"/>
      <c r="K2" s="177"/>
      <c r="L2" s="177"/>
      <c r="M2" s="177"/>
      <c r="N2" s="177"/>
      <c r="O2" s="177"/>
      <c r="P2" s="177"/>
      <c r="Q2" s="178"/>
    </row>
    <row r="3" spans="2:17" ht="15" thickBot="1"/>
    <row r="4" spans="2:17" ht="15" thickBot="1">
      <c r="C4" s="180" t="str">
        <f>'Panel Control EU'!C86:F86</f>
        <v>Potenciación de Medidas pasivas (disposición usos, forma y orientación, altura y tipología, envolvente, recursos locales)</v>
      </c>
      <c r="D4" s="173"/>
      <c r="E4" s="173"/>
      <c r="F4" s="173"/>
      <c r="G4" s="173"/>
      <c r="H4" s="173"/>
      <c r="I4" s="173"/>
      <c r="J4" s="173"/>
      <c r="K4" s="173"/>
      <c r="L4" s="173"/>
      <c r="M4" s="174"/>
    </row>
    <row r="6" spans="2:17">
      <c r="D6" s="71" t="s">
        <v>270</v>
      </c>
      <c r="E6" s="71"/>
      <c r="F6" s="71"/>
      <c r="G6" s="71"/>
      <c r="H6" s="71"/>
      <c r="M6" s="40" t="s">
        <v>4</v>
      </c>
    </row>
    <row r="7" spans="2:17">
      <c r="D7" s="71" t="s">
        <v>271</v>
      </c>
      <c r="E7" s="71"/>
      <c r="F7" s="71"/>
      <c r="G7" s="71"/>
      <c r="H7" s="71"/>
      <c r="M7" s="40" t="s">
        <v>5</v>
      </c>
    </row>
    <row r="8" spans="2:17">
      <c r="D8" s="71" t="s">
        <v>272</v>
      </c>
      <c r="E8" s="71"/>
      <c r="F8" s="71"/>
      <c r="G8" s="71"/>
      <c r="H8" s="71"/>
      <c r="M8" s="40" t="s">
        <v>6</v>
      </c>
    </row>
    <row r="9" spans="2:17" ht="15" thickBot="1">
      <c r="I9" s="37"/>
    </row>
    <row r="10" spans="2:17" ht="15" thickBot="1">
      <c r="C10" s="180" t="str">
        <f>'Panel Control EU'!C88:F88</f>
        <v>Potenciación de Medidas activas ( Captación, Autosuficiencia,  reutilizacion de recursos.)</v>
      </c>
      <c r="D10" s="173"/>
      <c r="E10" s="173"/>
      <c r="F10" s="173"/>
      <c r="G10" s="173"/>
      <c r="H10" s="173"/>
      <c r="I10" s="173"/>
      <c r="J10" s="173"/>
      <c r="K10" s="173"/>
      <c r="L10" s="173"/>
      <c r="M10" s="174"/>
    </row>
    <row r="11" spans="2:17" ht="14.4" customHeight="1">
      <c r="C11" s="72"/>
      <c r="I11" s="37"/>
      <c r="K11" s="64" t="s">
        <v>307</v>
      </c>
    </row>
    <row r="12" spans="2:17" ht="15.6">
      <c r="C12" s="73"/>
      <c r="D12" s="71" t="s">
        <v>185</v>
      </c>
      <c r="E12" s="71"/>
      <c r="F12" s="71"/>
      <c r="G12" s="71"/>
      <c r="H12" s="71"/>
      <c r="K12" s="38"/>
      <c r="M12" s="38" t="s">
        <v>131</v>
      </c>
    </row>
    <row r="13" spans="2:17" ht="15.6" customHeight="1">
      <c r="C13" s="73"/>
      <c r="D13" s="71" t="s">
        <v>273</v>
      </c>
      <c r="E13" s="71"/>
      <c r="F13" s="71"/>
      <c r="G13" s="71"/>
      <c r="H13" s="71"/>
      <c r="K13" s="38"/>
      <c r="M13" s="38" t="s">
        <v>131</v>
      </c>
    </row>
    <row r="14" spans="2:17" ht="15.6">
      <c r="C14" s="73"/>
      <c r="D14" s="71" t="s">
        <v>186</v>
      </c>
      <c r="E14" s="71"/>
      <c r="F14" s="71"/>
      <c r="G14" s="71"/>
      <c r="H14" s="71"/>
      <c r="K14" s="38"/>
      <c r="M14" s="38" t="s">
        <v>131</v>
      </c>
    </row>
    <row r="15" spans="2:17" ht="14.4" customHeight="1">
      <c r="I15" s="37"/>
      <c r="M15" s="74"/>
    </row>
    <row r="16" spans="2:17" ht="48.6" customHeight="1">
      <c r="I16" s="37"/>
      <c r="K16" s="44" t="s">
        <v>306</v>
      </c>
      <c r="L16" s="175" t="s">
        <v>324</v>
      </c>
      <c r="M16" s="175"/>
    </row>
    <row r="17" spans="3:13" ht="15" customHeight="1" thickBot="1">
      <c r="I17" s="37"/>
      <c r="M17" s="74"/>
    </row>
    <row r="18" spans="3:13" ht="15" thickBot="1">
      <c r="C18" s="180" t="str">
        <f>'Panel Control EU'!C90:F90</f>
        <v>Reducción de la obsolescencia del tejido urbano</v>
      </c>
      <c r="D18" s="173"/>
      <c r="E18" s="173"/>
      <c r="F18" s="173"/>
      <c r="G18" s="173"/>
      <c r="H18" s="173"/>
      <c r="I18" s="173"/>
      <c r="J18" s="173"/>
      <c r="K18" s="173"/>
      <c r="L18" s="173"/>
      <c r="M18" s="174"/>
    </row>
    <row r="19" spans="3:13">
      <c r="C19" s="184" t="s">
        <v>188</v>
      </c>
      <c r="D19" s="184"/>
      <c r="E19" s="184"/>
      <c r="F19" s="184"/>
      <c r="G19" s="184"/>
      <c r="H19" s="184"/>
      <c r="I19" s="184"/>
      <c r="J19" s="184"/>
      <c r="K19" s="184"/>
      <c r="L19" s="184"/>
      <c r="M19" s="184"/>
    </row>
    <row r="20" spans="3:13" ht="13.8" customHeight="1">
      <c r="C20" s="75"/>
      <c r="D20" s="183" t="s">
        <v>275</v>
      </c>
      <c r="E20" s="183"/>
      <c r="F20" s="183"/>
      <c r="G20" s="183"/>
      <c r="H20" s="183"/>
      <c r="I20" s="39"/>
      <c r="M20" s="40" t="s">
        <v>4</v>
      </c>
    </row>
    <row r="21" spans="3:13" ht="15.6" customHeight="1">
      <c r="C21" s="75"/>
      <c r="D21" s="183" t="s">
        <v>276</v>
      </c>
      <c r="E21" s="183"/>
      <c r="F21" s="183"/>
      <c r="G21" s="183"/>
      <c r="H21" s="183"/>
      <c r="M21" s="40" t="s">
        <v>5</v>
      </c>
    </row>
    <row r="22" spans="3:13" ht="13.8" customHeight="1">
      <c r="C22" s="76"/>
      <c r="D22" s="183" t="s">
        <v>277</v>
      </c>
      <c r="E22" s="183"/>
      <c r="F22" s="183"/>
      <c r="G22" s="183"/>
      <c r="H22" s="183"/>
      <c r="M22" s="40" t="s">
        <v>6</v>
      </c>
    </row>
    <row r="23" spans="3:13" ht="15" thickBot="1">
      <c r="M23" s="37"/>
    </row>
    <row r="24" spans="3:13" ht="15" thickBot="1">
      <c r="C24" s="180" t="str">
        <f>'Panel Control EU'!C92:F92</f>
        <v>Habitabilidad global urbana</v>
      </c>
      <c r="D24" s="173"/>
      <c r="E24" s="173"/>
      <c r="F24" s="173"/>
      <c r="G24" s="173"/>
      <c r="H24" s="173"/>
      <c r="I24" s="173"/>
      <c r="J24" s="173"/>
      <c r="K24" s="173"/>
      <c r="L24" s="173"/>
      <c r="M24" s="174"/>
    </row>
    <row r="25" spans="3:13" ht="13.2" customHeight="1">
      <c r="C25" s="179" t="s">
        <v>189</v>
      </c>
      <c r="D25" s="179"/>
      <c r="E25" s="179"/>
      <c r="F25" s="179"/>
      <c r="G25" s="179"/>
      <c r="H25" s="179"/>
      <c r="I25" s="179"/>
      <c r="J25" s="179"/>
      <c r="K25" s="179"/>
      <c r="L25" s="179"/>
      <c r="M25" s="179"/>
    </row>
    <row r="26" spans="3:13" ht="13.8" customHeight="1">
      <c r="D26" s="171" t="s">
        <v>192</v>
      </c>
      <c r="E26" s="171"/>
      <c r="F26" s="171"/>
      <c r="G26" s="171"/>
      <c r="H26" s="171"/>
      <c r="I26" s="38"/>
      <c r="M26" s="40" t="s">
        <v>4</v>
      </c>
    </row>
    <row r="27" spans="3:13" ht="13.2" customHeight="1">
      <c r="D27" s="171" t="s">
        <v>191</v>
      </c>
      <c r="E27" s="171"/>
      <c r="F27" s="171"/>
      <c r="G27" s="171"/>
      <c r="H27" s="171"/>
      <c r="I27" s="38"/>
      <c r="M27" s="40" t="s">
        <v>5</v>
      </c>
    </row>
    <row r="28" spans="3:13" ht="15" customHeight="1">
      <c r="D28" s="171" t="s">
        <v>190</v>
      </c>
      <c r="E28" s="171"/>
      <c r="F28" s="171"/>
      <c r="G28" s="171"/>
      <c r="H28" s="171"/>
      <c r="I28" s="38"/>
      <c r="M28" s="40" t="s">
        <v>6</v>
      </c>
    </row>
    <row r="29" spans="3:13">
      <c r="I29" s="37"/>
    </row>
    <row r="32" spans="3:13">
      <c r="D32" s="71"/>
      <c r="E32" s="71"/>
      <c r="F32" s="71"/>
      <c r="G32" s="71"/>
      <c r="H32" s="71"/>
      <c r="I32" s="71"/>
    </row>
    <row r="33" spans="3:13">
      <c r="D33" s="71"/>
      <c r="E33" s="71"/>
      <c r="F33" s="71"/>
      <c r="G33" s="71"/>
      <c r="H33" s="71"/>
      <c r="I33" s="71"/>
    </row>
    <row r="34" spans="3:13">
      <c r="D34" s="71"/>
      <c r="E34" s="71"/>
      <c r="F34" s="71"/>
      <c r="G34" s="71"/>
      <c r="H34" s="71"/>
      <c r="I34" s="71"/>
    </row>
    <row r="38" spans="3:13">
      <c r="D38" s="71"/>
      <c r="E38" s="71"/>
      <c r="F38" s="71"/>
      <c r="G38" s="71"/>
      <c r="H38" s="71"/>
      <c r="I38" s="71"/>
    </row>
    <row r="39" spans="3:13">
      <c r="D39" s="71"/>
      <c r="E39" s="71"/>
      <c r="F39" s="71"/>
      <c r="G39" s="71"/>
      <c r="H39" s="71"/>
      <c r="I39" s="71"/>
    </row>
    <row r="40" spans="3:13">
      <c r="D40" s="71"/>
      <c r="E40" s="71"/>
      <c r="F40" s="71"/>
      <c r="G40" s="71"/>
      <c r="H40" s="71"/>
      <c r="I40" s="71"/>
    </row>
    <row r="42" spans="3:13">
      <c r="C42" s="184"/>
      <c r="D42" s="184"/>
      <c r="E42" s="184"/>
      <c r="F42" s="184"/>
      <c r="G42" s="184"/>
      <c r="H42" s="184"/>
      <c r="I42" s="184"/>
      <c r="J42" s="184"/>
      <c r="K42" s="184"/>
      <c r="L42" s="184"/>
      <c r="M42" s="184"/>
    </row>
  </sheetData>
  <sheetProtection password="C1EC" sheet="1" objects="1" scenarios="1"/>
  <mergeCells count="15">
    <mergeCell ref="C2:Q2"/>
    <mergeCell ref="C42:M42"/>
    <mergeCell ref="C18:M18"/>
    <mergeCell ref="L16:M16"/>
    <mergeCell ref="D28:H28"/>
    <mergeCell ref="C4:M4"/>
    <mergeCell ref="C10:M10"/>
    <mergeCell ref="C19:M19"/>
    <mergeCell ref="C25:M25"/>
    <mergeCell ref="D22:H22"/>
    <mergeCell ref="D20:H20"/>
    <mergeCell ref="D21:H21"/>
    <mergeCell ref="D26:H26"/>
    <mergeCell ref="D27:H27"/>
    <mergeCell ref="C24:M2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B1:Q34"/>
  <sheetViews>
    <sheetView showGridLines="0" zoomScale="70" zoomScaleNormal="70" workbookViewId="0">
      <selection activeCell="C17" sqref="C17"/>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EU'!B96</f>
        <v>EU.2.4</v>
      </c>
      <c r="C2" s="177" t="str">
        <f>'Panel Control EU'!C96</f>
        <v>Actuar sobre usos y zonas vulnerables</v>
      </c>
      <c r="D2" s="177"/>
      <c r="E2" s="177"/>
      <c r="F2" s="177"/>
      <c r="G2" s="177"/>
      <c r="H2" s="177"/>
      <c r="I2" s="177"/>
      <c r="J2" s="177"/>
      <c r="K2" s="177"/>
      <c r="L2" s="177"/>
      <c r="M2" s="177"/>
      <c r="N2" s="177"/>
      <c r="O2" s="177"/>
      <c r="P2" s="177"/>
      <c r="Q2" s="178"/>
    </row>
    <row r="3" spans="2:17" ht="15" thickBot="1"/>
    <row r="4" spans="2:17" ht="15" thickBot="1">
      <c r="C4" s="180" t="str">
        <f>'Panel Control EU'!C99:F99</f>
        <v xml:space="preserve">Se regeneran las urbanizaciones </v>
      </c>
      <c r="D4" s="173"/>
      <c r="E4" s="173"/>
      <c r="F4" s="173"/>
      <c r="G4" s="173"/>
      <c r="H4" s="173"/>
      <c r="I4" s="173"/>
      <c r="J4" s="173"/>
      <c r="K4" s="173"/>
      <c r="L4" s="173"/>
      <c r="M4" s="174"/>
    </row>
    <row r="5" spans="2:17">
      <c r="C5" s="64" t="s">
        <v>187</v>
      </c>
    </row>
    <row r="6" spans="2:17">
      <c r="D6" s="71" t="s">
        <v>193</v>
      </c>
      <c r="E6" s="71"/>
      <c r="F6" s="71"/>
      <c r="G6" s="71"/>
      <c r="H6" s="71"/>
      <c r="M6" s="40" t="s">
        <v>4</v>
      </c>
    </row>
    <row r="7" spans="2:17">
      <c r="D7" s="71" t="s">
        <v>194</v>
      </c>
      <c r="E7" s="71"/>
      <c r="F7" s="71"/>
      <c r="G7" s="71"/>
      <c r="H7" s="71"/>
      <c r="M7" s="40" t="s">
        <v>5</v>
      </c>
    </row>
    <row r="8" spans="2:17">
      <c r="D8" s="71" t="s">
        <v>195</v>
      </c>
      <c r="E8" s="71"/>
      <c r="F8" s="71"/>
      <c r="G8" s="71"/>
      <c r="H8" s="71"/>
      <c r="M8" s="40" t="s">
        <v>6</v>
      </c>
    </row>
    <row r="9" spans="2:17" ht="15" thickBot="1">
      <c r="I9" s="37"/>
    </row>
    <row r="10" spans="2:17" ht="15" thickBot="1">
      <c r="C10" s="180" t="str">
        <f>'Panel Control EU'!C101:F101</f>
        <v xml:space="preserve">Se mejora la relación entre la calle y la edificación </v>
      </c>
      <c r="D10" s="173"/>
      <c r="E10" s="173"/>
      <c r="F10" s="173"/>
      <c r="G10" s="173"/>
      <c r="H10" s="173"/>
      <c r="I10" s="173"/>
      <c r="J10" s="173"/>
      <c r="K10" s="173"/>
      <c r="L10" s="173"/>
      <c r="M10" s="174"/>
    </row>
    <row r="11" spans="2:17">
      <c r="C11" s="184" t="s">
        <v>201</v>
      </c>
      <c r="D11" s="184"/>
      <c r="E11" s="184"/>
      <c r="F11" s="184"/>
      <c r="G11" s="184"/>
      <c r="H11" s="184"/>
      <c r="I11" s="184"/>
      <c r="J11" s="184"/>
      <c r="K11" s="184"/>
      <c r="L11" s="184"/>
      <c r="M11" s="184"/>
    </row>
    <row r="12" spans="2:17" ht="13.8" customHeight="1">
      <c r="C12" s="75"/>
      <c r="D12" s="183" t="s">
        <v>198</v>
      </c>
      <c r="E12" s="183"/>
      <c r="F12" s="183"/>
      <c r="G12" s="183"/>
      <c r="H12" s="183"/>
      <c r="I12" s="39"/>
      <c r="M12" s="40" t="s">
        <v>4</v>
      </c>
    </row>
    <row r="13" spans="2:17" ht="15.6" customHeight="1">
      <c r="C13" s="75"/>
      <c r="D13" s="183" t="s">
        <v>199</v>
      </c>
      <c r="E13" s="183"/>
      <c r="F13" s="183"/>
      <c r="G13" s="183"/>
      <c r="H13" s="183"/>
      <c r="M13" s="40" t="s">
        <v>5</v>
      </c>
    </row>
    <row r="14" spans="2:17" ht="13.8" customHeight="1">
      <c r="C14" s="76"/>
      <c r="D14" s="183" t="s">
        <v>200</v>
      </c>
      <c r="E14" s="185"/>
      <c r="F14" s="185"/>
      <c r="G14" s="185"/>
      <c r="H14" s="185"/>
      <c r="M14" s="40" t="s">
        <v>6</v>
      </c>
    </row>
    <row r="15" spans="2:17" ht="15" thickBot="1">
      <c r="M15" s="37"/>
    </row>
    <row r="16" spans="2:17" ht="15" customHeight="1" thickBot="1">
      <c r="C16" s="180" t="str">
        <f>'Panel Control EU'!C103:F103</f>
        <v>Se llevan a cabo acciones de adaptacion. Reducción de superficies en zona de riesgo.</v>
      </c>
      <c r="D16" s="173"/>
      <c r="E16" s="173"/>
      <c r="F16" s="173"/>
      <c r="G16" s="173"/>
      <c r="H16" s="173"/>
      <c r="I16" s="173"/>
      <c r="J16" s="173"/>
      <c r="K16" s="173"/>
      <c r="L16" s="173"/>
      <c r="M16" s="174"/>
    </row>
    <row r="17" spans="3:13" ht="34.799999999999997" customHeight="1">
      <c r="C17" s="82" t="s">
        <v>334</v>
      </c>
      <c r="D17" s="82"/>
      <c r="E17" s="82"/>
      <c r="F17" s="82"/>
      <c r="G17" s="187" t="s">
        <v>335</v>
      </c>
      <c r="H17" s="187"/>
      <c r="I17" s="187"/>
      <c r="J17" s="187"/>
      <c r="K17" s="187"/>
      <c r="L17" s="187"/>
      <c r="M17" s="187"/>
    </row>
    <row r="18" spans="3:13" ht="13.8" customHeight="1">
      <c r="D18" s="186" t="s">
        <v>227</v>
      </c>
      <c r="E18" s="186"/>
      <c r="F18" s="186"/>
      <c r="G18" s="186"/>
      <c r="H18" s="186"/>
      <c r="I18" s="38"/>
      <c r="M18" s="40" t="s">
        <v>4</v>
      </c>
    </row>
    <row r="19" spans="3:13" ht="13.2" customHeight="1">
      <c r="D19" s="186" t="s">
        <v>228</v>
      </c>
      <c r="E19" s="186"/>
      <c r="F19" s="186"/>
      <c r="G19" s="186"/>
      <c r="H19" s="186"/>
      <c r="I19" s="38"/>
      <c r="M19" s="40" t="s">
        <v>5</v>
      </c>
    </row>
    <row r="20" spans="3:13" ht="15" customHeight="1">
      <c r="D20" s="186" t="s">
        <v>229</v>
      </c>
      <c r="E20" s="186"/>
      <c r="F20" s="186"/>
      <c r="G20" s="186"/>
      <c r="H20" s="186"/>
      <c r="I20" s="38"/>
      <c r="M20" s="40" t="s">
        <v>6</v>
      </c>
    </row>
    <row r="21" spans="3:13">
      <c r="I21" s="37"/>
    </row>
    <row r="22" spans="3:13">
      <c r="I22" s="37"/>
    </row>
    <row r="23" spans="3:13">
      <c r="I23" s="37"/>
    </row>
    <row r="24" spans="3:13">
      <c r="I24" s="37"/>
    </row>
    <row r="25" spans="3:13">
      <c r="D25" s="71"/>
      <c r="E25" s="71"/>
      <c r="F25" s="71"/>
      <c r="G25" s="71"/>
      <c r="H25" s="71"/>
      <c r="I25" s="71"/>
    </row>
    <row r="26" spans="3:13">
      <c r="D26" s="71"/>
      <c r="E26" s="71"/>
      <c r="F26" s="71"/>
      <c r="G26" s="71"/>
      <c r="H26" s="71"/>
      <c r="I26" s="71"/>
    </row>
    <row r="30" spans="3:13">
      <c r="D30" s="71"/>
      <c r="E30" s="71"/>
      <c r="F30" s="71"/>
      <c r="G30" s="71"/>
      <c r="H30" s="71"/>
      <c r="I30" s="71"/>
    </row>
    <row r="31" spans="3:13">
      <c r="D31" s="71"/>
      <c r="E31" s="71"/>
      <c r="F31" s="71"/>
      <c r="G31" s="71"/>
      <c r="H31" s="71"/>
      <c r="I31" s="71"/>
    </row>
    <row r="32" spans="3:13">
      <c r="D32" s="71"/>
      <c r="E32" s="71"/>
      <c r="F32" s="71"/>
      <c r="G32" s="71"/>
      <c r="H32" s="71"/>
      <c r="I32" s="71"/>
    </row>
    <row r="34" spans="3:13">
      <c r="C34" s="184"/>
      <c r="D34" s="184"/>
      <c r="E34" s="184"/>
      <c r="F34" s="184"/>
      <c r="G34" s="184"/>
      <c r="H34" s="184"/>
      <c r="I34" s="184"/>
      <c r="J34" s="184"/>
      <c r="K34" s="184"/>
      <c r="L34" s="184"/>
      <c r="M34" s="184"/>
    </row>
  </sheetData>
  <sheetProtection password="C1EC" sheet="1" objects="1" scenarios="1"/>
  <mergeCells count="13">
    <mergeCell ref="C2:Q2"/>
    <mergeCell ref="C34:M34"/>
    <mergeCell ref="C10:M10"/>
    <mergeCell ref="C16:M16"/>
    <mergeCell ref="D20:H20"/>
    <mergeCell ref="C4:M4"/>
    <mergeCell ref="C11:M11"/>
    <mergeCell ref="D12:H12"/>
    <mergeCell ref="D13:H13"/>
    <mergeCell ref="D14:H14"/>
    <mergeCell ref="D18:H18"/>
    <mergeCell ref="D19:H19"/>
    <mergeCell ref="G17:M17"/>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B1:R40"/>
  <sheetViews>
    <sheetView showGridLines="0" zoomScale="70" zoomScaleNormal="70" workbookViewId="0">
      <selection activeCell="C37" sqref="C37"/>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EU'!B107</f>
        <v>EU.3.1</v>
      </c>
      <c r="C2" s="177" t="str">
        <f>'Panel Control EU'!C107</f>
        <v>Edificaciones eficientes y de consumo casi nulo.</v>
      </c>
      <c r="D2" s="177"/>
      <c r="E2" s="177"/>
      <c r="F2" s="177"/>
      <c r="G2" s="177"/>
      <c r="H2" s="177"/>
      <c r="I2" s="177"/>
      <c r="J2" s="177"/>
      <c r="K2" s="177"/>
      <c r="L2" s="177"/>
      <c r="M2" s="177"/>
      <c r="N2" s="177"/>
      <c r="O2" s="177"/>
      <c r="P2" s="177"/>
      <c r="Q2" s="178"/>
    </row>
    <row r="3" spans="2:17" ht="15" thickBot="1">
      <c r="C3" s="72"/>
      <c r="D3" s="72"/>
      <c r="E3" s="72"/>
      <c r="F3" s="72"/>
      <c r="G3" s="72"/>
      <c r="H3" s="72"/>
      <c r="I3" s="72"/>
      <c r="J3" s="72"/>
      <c r="K3" s="72"/>
      <c r="L3" s="72"/>
      <c r="M3" s="77"/>
      <c r="N3" s="77"/>
    </row>
    <row r="4" spans="2:17" ht="15" thickBot="1">
      <c r="C4" s="188" t="str">
        <f>'Panel Control EU'!C110:F110</f>
        <v>Se realizan acciones para alcanzar edificaciones eficientes energéticamente</v>
      </c>
      <c r="D4" s="189"/>
      <c r="E4" s="189"/>
      <c r="F4" s="189"/>
      <c r="G4" s="189"/>
      <c r="H4" s="189"/>
      <c r="I4" s="189"/>
      <c r="J4" s="189"/>
      <c r="K4" s="189"/>
      <c r="L4" s="189"/>
      <c r="M4" s="190"/>
      <c r="N4" s="77"/>
    </row>
    <row r="5" spans="2:17">
      <c r="L5" s="72"/>
      <c r="M5" s="77"/>
      <c r="N5" s="77"/>
      <c r="O5" s="72"/>
    </row>
    <row r="6" spans="2:17" ht="33.6" customHeight="1">
      <c r="D6" s="176" t="s">
        <v>281</v>
      </c>
      <c r="E6" s="176"/>
      <c r="F6" s="176"/>
      <c r="G6" s="176"/>
      <c r="H6" s="176"/>
      <c r="I6" s="176"/>
      <c r="J6" s="176"/>
      <c r="M6" s="40" t="s">
        <v>264</v>
      </c>
    </row>
    <row r="7" spans="2:17" ht="32.4" customHeight="1">
      <c r="D7" s="176" t="s">
        <v>282</v>
      </c>
      <c r="E7" s="176"/>
      <c r="F7" s="176"/>
      <c r="G7" s="176"/>
      <c r="H7" s="176"/>
      <c r="I7" s="176"/>
      <c r="J7" s="176"/>
      <c r="M7" s="40" t="s">
        <v>265</v>
      </c>
    </row>
    <row r="8" spans="2:17" ht="33" customHeight="1">
      <c r="D8" s="176" t="s">
        <v>283</v>
      </c>
      <c r="E8" s="176"/>
      <c r="F8" s="176"/>
      <c r="G8" s="176"/>
      <c r="H8" s="176"/>
      <c r="I8" s="176"/>
      <c r="J8" s="176"/>
      <c r="M8" s="40" t="s">
        <v>6</v>
      </c>
    </row>
    <row r="9" spans="2:17" ht="15" thickBot="1">
      <c r="I9" s="37"/>
    </row>
    <row r="10" spans="2:17" ht="33" customHeight="1" thickBot="1">
      <c r="C10" s="191" t="str">
        <f>'Panel Control EU'!C112:F112</f>
        <v>Se potencia la construcción mediante la implementación de Arquitectura bioclimática , Passivhaus y optimizacion de la demanda de recursos</v>
      </c>
      <c r="D10" s="192"/>
      <c r="E10" s="192"/>
      <c r="F10" s="192"/>
      <c r="G10" s="192"/>
      <c r="H10" s="192"/>
      <c r="I10" s="192"/>
      <c r="J10" s="192"/>
      <c r="K10" s="192"/>
      <c r="L10" s="192"/>
      <c r="M10" s="193"/>
    </row>
    <row r="11" spans="2:17">
      <c r="C11" s="64" t="s">
        <v>207</v>
      </c>
      <c r="I11" s="37"/>
    </row>
    <row r="12" spans="2:17" ht="30.6" customHeight="1">
      <c r="D12" s="186" t="s">
        <v>278</v>
      </c>
      <c r="E12" s="186"/>
      <c r="F12" s="186"/>
      <c r="G12" s="186"/>
      <c r="H12" s="186"/>
      <c r="I12" s="186"/>
      <c r="J12" s="186"/>
      <c r="M12" s="40" t="s">
        <v>264</v>
      </c>
    </row>
    <row r="13" spans="2:17" ht="33" customHeight="1">
      <c r="D13" s="186" t="s">
        <v>279</v>
      </c>
      <c r="E13" s="186"/>
      <c r="F13" s="186"/>
      <c r="G13" s="186"/>
      <c r="H13" s="186"/>
      <c r="I13" s="186"/>
      <c r="J13" s="186"/>
      <c r="M13" s="40" t="s">
        <v>265</v>
      </c>
    </row>
    <row r="14" spans="2:17" ht="31.8" customHeight="1">
      <c r="D14" s="186" t="s">
        <v>280</v>
      </c>
      <c r="E14" s="186"/>
      <c r="F14" s="186"/>
      <c r="G14" s="186"/>
      <c r="H14" s="186"/>
      <c r="I14" s="186"/>
      <c r="J14" s="186"/>
      <c r="M14" s="40" t="s">
        <v>6</v>
      </c>
    </row>
    <row r="15" spans="2:17" ht="15" thickBot="1">
      <c r="I15" s="37"/>
    </row>
    <row r="16" spans="2:17" ht="16.2" customHeight="1" thickBot="1">
      <c r="C16" s="188" t="str">
        <f>'Panel Control EU'!C114:F114</f>
        <v>Se llevan a cabo accciones para la mejora del Confort ambiental de la edificación</v>
      </c>
      <c r="D16" s="189"/>
      <c r="E16" s="189"/>
      <c r="F16" s="189"/>
      <c r="G16" s="189"/>
      <c r="H16" s="189"/>
      <c r="I16" s="189"/>
      <c r="J16" s="189"/>
      <c r="K16" s="189"/>
      <c r="L16" s="189"/>
      <c r="M16" s="190"/>
    </row>
    <row r="17" spans="3:18" ht="16.2" customHeight="1">
      <c r="C17" s="45"/>
      <c r="D17" s="45"/>
      <c r="E17" s="45"/>
      <c r="F17" s="45"/>
      <c r="G17" s="45"/>
      <c r="H17" s="45"/>
      <c r="I17" s="45"/>
      <c r="J17" s="45"/>
      <c r="K17" s="45"/>
      <c r="L17" s="45"/>
      <c r="M17" s="45"/>
    </row>
    <row r="18" spans="3:18" ht="18" customHeight="1">
      <c r="D18" s="77" t="s">
        <v>287</v>
      </c>
      <c r="E18" s="81"/>
      <c r="F18" s="81"/>
      <c r="G18" s="81"/>
      <c r="H18" s="81"/>
      <c r="I18" s="81"/>
      <c r="J18" s="81"/>
      <c r="K18" s="81"/>
      <c r="L18" s="81"/>
      <c r="M18" s="40" t="s">
        <v>4</v>
      </c>
    </row>
    <row r="19" spans="3:18" ht="32.4" customHeight="1">
      <c r="D19" s="186" t="s">
        <v>286</v>
      </c>
      <c r="E19" s="186"/>
      <c r="F19" s="186"/>
      <c r="G19" s="186"/>
      <c r="H19" s="186"/>
      <c r="M19" s="40" t="s">
        <v>5</v>
      </c>
    </row>
    <row r="20" spans="3:18" ht="29.4" customHeight="1">
      <c r="D20" s="186" t="s">
        <v>285</v>
      </c>
      <c r="E20" s="186"/>
      <c r="F20" s="186"/>
      <c r="G20" s="186"/>
      <c r="H20" s="186"/>
      <c r="M20" s="40" t="s">
        <v>6</v>
      </c>
    </row>
    <row r="21" spans="3:18" s="71" customFormat="1" ht="15" thickBot="1">
      <c r="O21" s="64"/>
      <c r="P21" s="64"/>
      <c r="Q21" s="64"/>
      <c r="R21" s="64"/>
    </row>
    <row r="22" spans="3:18" ht="16.2" customHeight="1" thickBot="1">
      <c r="C22" s="188" t="str">
        <f>'Panel Control EU'!C116:F116</f>
        <v>Se fomenta  la vida util de los materiales de la construcción y la economía circular</v>
      </c>
      <c r="D22" s="189"/>
      <c r="E22" s="189"/>
      <c r="F22" s="189"/>
      <c r="G22" s="189"/>
      <c r="H22" s="189"/>
      <c r="I22" s="189"/>
      <c r="J22" s="189"/>
      <c r="K22" s="189"/>
      <c r="L22" s="189"/>
      <c r="M22" s="190"/>
    </row>
    <row r="23" spans="3:18">
      <c r="L23" s="64" t="s">
        <v>307</v>
      </c>
    </row>
    <row r="24" spans="3:18">
      <c r="D24" s="71" t="s">
        <v>288</v>
      </c>
      <c r="E24" s="71"/>
      <c r="F24" s="71"/>
      <c r="M24" s="72" t="s">
        <v>131</v>
      </c>
    </row>
    <row r="25" spans="3:18">
      <c r="D25" s="71" t="s">
        <v>289</v>
      </c>
      <c r="E25" s="71"/>
      <c r="F25" s="71"/>
      <c r="M25" s="72" t="s">
        <v>131</v>
      </c>
    </row>
    <row r="26" spans="3:18">
      <c r="D26" s="71" t="s">
        <v>290</v>
      </c>
      <c r="E26" s="71"/>
      <c r="F26" s="71"/>
      <c r="G26" s="71"/>
      <c r="H26" s="71"/>
      <c r="I26" s="71"/>
      <c r="M26" s="72" t="s">
        <v>131</v>
      </c>
    </row>
    <row r="27" spans="3:18">
      <c r="C27" s="72"/>
    </row>
    <row r="28" spans="3:18" ht="49.2" customHeight="1">
      <c r="C28" s="72"/>
      <c r="K28" s="44" t="s">
        <v>309</v>
      </c>
      <c r="L28" s="175" t="s">
        <v>324</v>
      </c>
      <c r="M28" s="175"/>
    </row>
    <row r="29" spans="3:18" ht="15" thickBot="1">
      <c r="C29" s="72"/>
    </row>
    <row r="30" spans="3:18" ht="16.2" customHeight="1" thickBot="1">
      <c r="C30" s="188" t="str">
        <f>'Panel Control EU'!C118:F118</f>
        <v xml:space="preserve">Se establecen medidas para viabilizar la arquitectura circular. </v>
      </c>
      <c r="D30" s="189"/>
      <c r="E30" s="189"/>
      <c r="F30" s="189"/>
      <c r="G30" s="189"/>
      <c r="H30" s="189"/>
      <c r="I30" s="189"/>
      <c r="J30" s="189"/>
      <c r="K30" s="189"/>
      <c r="L30" s="189"/>
      <c r="M30" s="190"/>
    </row>
    <row r="31" spans="3:18">
      <c r="I31" s="37"/>
    </row>
    <row r="32" spans="3:18" ht="34.200000000000003" customHeight="1">
      <c r="D32" s="171" t="s">
        <v>246</v>
      </c>
      <c r="E32" s="171"/>
      <c r="F32" s="171"/>
      <c r="G32" s="171"/>
      <c r="H32" s="171"/>
      <c r="I32" s="171"/>
      <c r="J32" s="171"/>
      <c r="K32" s="171"/>
      <c r="M32" s="40" t="s">
        <v>4</v>
      </c>
    </row>
    <row r="33" spans="3:13" ht="36.6" customHeight="1">
      <c r="D33" s="171" t="s">
        <v>247</v>
      </c>
      <c r="E33" s="171"/>
      <c r="F33" s="171"/>
      <c r="G33" s="171"/>
      <c r="H33" s="171"/>
      <c r="I33" s="171"/>
      <c r="J33" s="171"/>
      <c r="K33" s="171"/>
      <c r="M33" s="40" t="s">
        <v>5</v>
      </c>
    </row>
    <row r="34" spans="3:13" ht="34.799999999999997" customHeight="1">
      <c r="D34" s="171" t="s">
        <v>248</v>
      </c>
      <c r="E34" s="171"/>
      <c r="F34" s="171"/>
      <c r="G34" s="171"/>
      <c r="H34" s="171"/>
      <c r="I34" s="171"/>
      <c r="J34" s="171"/>
      <c r="K34" s="171"/>
      <c r="M34" s="40" t="s">
        <v>6</v>
      </c>
    </row>
    <row r="35" spans="3:13" ht="15" thickBot="1"/>
    <row r="36" spans="3:13" ht="16.2" customHeight="1" thickBot="1">
      <c r="C36" s="188" t="str">
        <f>'Panel Control EU'!C120:F120</f>
        <v>Se rehabilitan edificaciones con el fin de mejorar la calidad.</v>
      </c>
      <c r="D36" s="189"/>
      <c r="E36" s="189"/>
      <c r="F36" s="189"/>
      <c r="G36" s="189"/>
      <c r="H36" s="189"/>
      <c r="I36" s="189"/>
      <c r="J36" s="189"/>
      <c r="K36" s="189"/>
      <c r="L36" s="189"/>
      <c r="M36" s="190"/>
    </row>
    <row r="37" spans="3:13">
      <c r="C37" s="64" t="s">
        <v>196</v>
      </c>
    </row>
    <row r="38" spans="3:13">
      <c r="D38" s="64" t="s">
        <v>319</v>
      </c>
      <c r="M38" s="40" t="s">
        <v>4</v>
      </c>
    </row>
    <row r="39" spans="3:13">
      <c r="D39" s="64" t="s">
        <v>320</v>
      </c>
      <c r="M39" s="40" t="s">
        <v>5</v>
      </c>
    </row>
    <row r="40" spans="3:13">
      <c r="C40" s="71"/>
      <c r="D40" s="64" t="s">
        <v>321</v>
      </c>
      <c r="E40" s="71"/>
      <c r="F40" s="71"/>
      <c r="G40" s="71"/>
      <c r="H40" s="71"/>
      <c r="I40" s="71"/>
      <c r="J40" s="71"/>
      <c r="K40" s="71"/>
      <c r="L40" s="71"/>
      <c r="M40" s="40" t="s">
        <v>6</v>
      </c>
    </row>
  </sheetData>
  <sheetProtection password="C1EC" sheet="1" objects="1" scenarios="1"/>
  <mergeCells count="19">
    <mergeCell ref="C16:M16"/>
    <mergeCell ref="C30:M30"/>
    <mergeCell ref="D32:K32"/>
    <mergeCell ref="D33:K33"/>
    <mergeCell ref="D34:K34"/>
    <mergeCell ref="L28:M28"/>
    <mergeCell ref="C2:Q2"/>
    <mergeCell ref="C36:M36"/>
    <mergeCell ref="C4:M4"/>
    <mergeCell ref="C10:M10"/>
    <mergeCell ref="C22:M22"/>
    <mergeCell ref="D6:J6"/>
    <mergeCell ref="D7:J7"/>
    <mergeCell ref="D19:H19"/>
    <mergeCell ref="D20:H20"/>
    <mergeCell ref="D8:J8"/>
    <mergeCell ref="D12:J12"/>
    <mergeCell ref="D13:J13"/>
    <mergeCell ref="D14:J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B1:Q40"/>
  <sheetViews>
    <sheetView showGridLines="0" zoomScale="70" zoomScaleNormal="70" workbookViewId="0">
      <selection activeCell="C23" sqref="C23:M23"/>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24.6" customHeight="1" thickBot="1">
      <c r="B2" s="69" t="str">
        <f>'Panel Control EU'!B124</f>
        <v>EU.3.2</v>
      </c>
      <c r="C2" s="177" t="str">
        <f>'Panel Control EU'!C124</f>
        <v>Protección y resiliencia de la edificacion y la población</v>
      </c>
      <c r="D2" s="177"/>
      <c r="E2" s="177"/>
      <c r="F2" s="177"/>
      <c r="G2" s="177"/>
      <c r="H2" s="177"/>
      <c r="I2" s="177"/>
      <c r="J2" s="177"/>
      <c r="K2" s="177"/>
      <c r="L2" s="177"/>
      <c r="M2" s="177"/>
      <c r="N2" s="177"/>
      <c r="O2" s="177"/>
      <c r="P2" s="177"/>
      <c r="Q2" s="178"/>
    </row>
    <row r="3" spans="2:17" ht="15" thickBot="1"/>
    <row r="4" spans="2:17" ht="15" thickBot="1">
      <c r="C4" s="180" t="str">
        <f>'Panel Control EU'!C127:F127</f>
        <v>Se llevan a cabo acciones para Evitar los daños en el patrimonio edificado</v>
      </c>
      <c r="D4" s="173"/>
      <c r="E4" s="173"/>
      <c r="F4" s="173"/>
      <c r="G4" s="173"/>
      <c r="H4" s="173"/>
      <c r="I4" s="173"/>
      <c r="J4" s="173"/>
      <c r="K4" s="173"/>
      <c r="L4" s="173"/>
      <c r="M4" s="174"/>
    </row>
    <row r="5" spans="2:17">
      <c r="C5" s="64" t="s">
        <v>209</v>
      </c>
    </row>
    <row r="6" spans="2:17" ht="19.2" customHeight="1">
      <c r="D6" s="78" t="s">
        <v>213</v>
      </c>
      <c r="E6" s="78"/>
      <c r="F6" s="78"/>
      <c r="G6" s="78"/>
      <c r="H6" s="78"/>
      <c r="M6" s="41" t="s">
        <v>4</v>
      </c>
    </row>
    <row r="7" spans="2:17">
      <c r="D7" s="78" t="s">
        <v>214</v>
      </c>
      <c r="E7" s="78"/>
      <c r="F7" s="78"/>
      <c r="G7" s="78"/>
      <c r="H7" s="78"/>
      <c r="M7" s="41" t="s">
        <v>5</v>
      </c>
    </row>
    <row r="8" spans="2:17" ht="13.8" customHeight="1">
      <c r="D8" s="78" t="s">
        <v>215</v>
      </c>
      <c r="E8" s="78"/>
      <c r="F8" s="78"/>
      <c r="G8" s="78"/>
      <c r="H8" s="78"/>
      <c r="M8" s="41" t="s">
        <v>6</v>
      </c>
    </row>
    <row r="9" spans="2:17" ht="15" thickBot="1">
      <c r="I9" s="37"/>
    </row>
    <row r="10" spans="2:17" ht="15" thickBot="1">
      <c r="C10" s="180" t="str">
        <f>'Panel Control EU'!C129:F129</f>
        <v>Se llevan a cabo acciones para Resistir los daños en el patrimonio edificado</v>
      </c>
      <c r="D10" s="173"/>
      <c r="E10" s="173"/>
      <c r="F10" s="173"/>
      <c r="G10" s="173"/>
      <c r="H10" s="173"/>
      <c r="I10" s="173"/>
      <c r="J10" s="173"/>
      <c r="K10" s="173"/>
      <c r="L10" s="173"/>
      <c r="M10" s="174"/>
    </row>
    <row r="11" spans="2:17">
      <c r="C11" s="72"/>
      <c r="I11" s="37"/>
    </row>
    <row r="12" spans="2:17" ht="28.8" customHeight="1">
      <c r="C12" s="73"/>
      <c r="D12" s="183" t="s">
        <v>219</v>
      </c>
      <c r="E12" s="183"/>
      <c r="F12" s="183"/>
      <c r="G12" s="183"/>
      <c r="H12" s="183"/>
      <c r="I12" s="183"/>
      <c r="J12" s="183"/>
      <c r="M12" s="40" t="s">
        <v>4</v>
      </c>
    </row>
    <row r="13" spans="2:17" ht="33" customHeight="1">
      <c r="C13" s="73" t="s">
        <v>197</v>
      </c>
      <c r="D13" s="183" t="s">
        <v>218</v>
      </c>
      <c r="E13" s="183"/>
      <c r="F13" s="183"/>
      <c r="G13" s="183"/>
      <c r="H13" s="183"/>
      <c r="I13" s="183"/>
      <c r="J13" s="183"/>
      <c r="M13" s="40" t="s">
        <v>5</v>
      </c>
    </row>
    <row r="14" spans="2:17" ht="31.2" customHeight="1">
      <c r="C14" s="73"/>
      <c r="D14" s="183" t="s">
        <v>220</v>
      </c>
      <c r="E14" s="183"/>
      <c r="F14" s="183"/>
      <c r="G14" s="183"/>
      <c r="H14" s="183"/>
      <c r="I14" s="183"/>
      <c r="J14" s="183"/>
      <c r="M14" s="40" t="s">
        <v>6</v>
      </c>
    </row>
    <row r="15" spans="2:17" ht="15" thickBot="1">
      <c r="I15" s="37"/>
    </row>
    <row r="16" spans="2:17" ht="15" customHeight="1" thickBot="1">
      <c r="C16" s="172" t="str">
        <f>'Panel Control EU'!C131:F131</f>
        <v>Se llevan a cabo acciones para Tolerar los daños en el patrimonio edificado</v>
      </c>
      <c r="D16" s="194"/>
      <c r="E16" s="194"/>
      <c r="F16" s="194"/>
      <c r="G16" s="194"/>
      <c r="H16" s="194"/>
      <c r="I16" s="194"/>
      <c r="J16" s="194"/>
      <c r="K16" s="194"/>
      <c r="L16" s="194"/>
      <c r="M16" s="195"/>
    </row>
    <row r="17" spans="3:14">
      <c r="C17" s="71"/>
      <c r="D17" s="71"/>
      <c r="E17" s="71"/>
      <c r="F17" s="71"/>
      <c r="G17" s="71"/>
      <c r="H17" s="71"/>
      <c r="I17" s="71"/>
      <c r="J17" s="71"/>
      <c r="K17" s="71"/>
      <c r="L17" s="71"/>
      <c r="M17" s="71"/>
    </row>
    <row r="18" spans="3:14" ht="30" customHeight="1">
      <c r="C18" s="75"/>
      <c r="D18" s="183" t="s">
        <v>221</v>
      </c>
      <c r="E18" s="183"/>
      <c r="F18" s="183"/>
      <c r="G18" s="183"/>
      <c r="H18" s="183"/>
      <c r="I18" s="183"/>
      <c r="J18" s="183"/>
      <c r="M18" s="40" t="s">
        <v>4</v>
      </c>
    </row>
    <row r="19" spans="3:14" ht="35.4" customHeight="1">
      <c r="C19" s="75"/>
      <c r="D19" s="183" t="s">
        <v>222</v>
      </c>
      <c r="E19" s="183"/>
      <c r="F19" s="183"/>
      <c r="G19" s="183"/>
      <c r="H19" s="183"/>
      <c r="I19" s="183"/>
      <c r="J19" s="183"/>
      <c r="M19" s="40" t="s">
        <v>5</v>
      </c>
    </row>
    <row r="20" spans="3:14" ht="34.799999999999997" customHeight="1">
      <c r="C20" s="76"/>
      <c r="D20" s="183" t="s">
        <v>223</v>
      </c>
      <c r="E20" s="183"/>
      <c r="F20" s="183"/>
      <c r="G20" s="183"/>
      <c r="H20" s="183"/>
      <c r="I20" s="183"/>
      <c r="J20" s="183"/>
      <c r="M20" s="40" t="s">
        <v>6</v>
      </c>
    </row>
    <row r="21" spans="3:14" ht="15" thickBot="1">
      <c r="M21" s="37"/>
    </row>
    <row r="22" spans="3:14" ht="15" thickBot="1">
      <c r="C22" s="172" t="str">
        <f>'Panel Control EU'!C133:F133</f>
        <v>Se realiza un plan de acción para Retirar la edificación que no permita ser adaptada</v>
      </c>
      <c r="D22" s="194"/>
      <c r="E22" s="194"/>
      <c r="F22" s="194"/>
      <c r="G22" s="194"/>
      <c r="H22" s="194"/>
      <c r="I22" s="194"/>
      <c r="J22" s="194"/>
      <c r="K22" s="194"/>
      <c r="L22" s="194"/>
      <c r="M22" s="195"/>
    </row>
    <row r="23" spans="3:14" ht="13.2" customHeight="1">
      <c r="C23" s="179" t="s">
        <v>80</v>
      </c>
      <c r="D23" s="179"/>
      <c r="E23" s="179"/>
      <c r="F23" s="179"/>
      <c r="G23" s="179"/>
      <c r="H23" s="179"/>
      <c r="I23" s="179"/>
      <c r="J23" s="179"/>
      <c r="K23" s="179"/>
      <c r="L23" s="179"/>
      <c r="M23" s="179"/>
      <c r="N23" s="76"/>
    </row>
    <row r="24" spans="3:14" ht="29.4" customHeight="1">
      <c r="C24" s="75"/>
      <c r="D24" s="183" t="s">
        <v>226</v>
      </c>
      <c r="E24" s="183"/>
      <c r="F24" s="183"/>
      <c r="G24" s="183"/>
      <c r="H24" s="183"/>
      <c r="I24" s="183"/>
      <c r="J24" s="183"/>
      <c r="K24" s="75"/>
      <c r="M24" s="40" t="s">
        <v>4</v>
      </c>
    </row>
    <row r="25" spans="3:14" ht="28.8" customHeight="1">
      <c r="C25" s="75"/>
      <c r="D25" s="183" t="s">
        <v>225</v>
      </c>
      <c r="E25" s="183"/>
      <c r="F25" s="183"/>
      <c r="G25" s="183"/>
      <c r="H25" s="183"/>
      <c r="I25" s="183"/>
      <c r="J25" s="183"/>
      <c r="K25" s="75"/>
      <c r="M25" s="40" t="s">
        <v>5</v>
      </c>
    </row>
    <row r="26" spans="3:14" ht="32.4" customHeight="1">
      <c r="C26" s="76"/>
      <c r="D26" s="183" t="s">
        <v>224</v>
      </c>
      <c r="E26" s="183"/>
      <c r="F26" s="183"/>
      <c r="G26" s="183"/>
      <c r="H26" s="183"/>
      <c r="I26" s="183"/>
      <c r="J26" s="183"/>
      <c r="K26" s="76"/>
      <c r="M26" s="40" t="s">
        <v>6</v>
      </c>
    </row>
    <row r="27" spans="3:14" ht="15.6">
      <c r="C27" s="79"/>
      <c r="I27" s="37"/>
    </row>
    <row r="28" spans="3:14" ht="15.6">
      <c r="C28" s="80"/>
      <c r="D28" s="71"/>
      <c r="E28" s="71"/>
      <c r="F28" s="71"/>
      <c r="G28" s="71"/>
      <c r="H28" s="71"/>
      <c r="I28" s="38"/>
      <c r="J28" s="71"/>
      <c r="K28" s="71"/>
    </row>
    <row r="29" spans="3:14" ht="15.6">
      <c r="C29" s="79"/>
      <c r="I29" s="37"/>
    </row>
    <row r="30" spans="3:14" ht="15.6">
      <c r="C30" s="79"/>
      <c r="D30" s="71"/>
      <c r="E30" s="71"/>
      <c r="F30" s="71"/>
      <c r="G30" s="71"/>
      <c r="H30" s="71"/>
      <c r="I30" s="38"/>
    </row>
    <row r="31" spans="3:14" ht="15.6">
      <c r="C31" s="79"/>
      <c r="D31" s="71"/>
      <c r="E31" s="71"/>
      <c r="F31" s="71"/>
      <c r="G31" s="71"/>
      <c r="H31" s="71"/>
      <c r="I31" s="38"/>
    </row>
    <row r="32" spans="3:14" ht="15.6">
      <c r="C32" s="79"/>
      <c r="D32" s="71"/>
      <c r="E32" s="71"/>
      <c r="F32" s="71"/>
      <c r="G32" s="71"/>
      <c r="H32" s="71"/>
      <c r="I32" s="38"/>
    </row>
    <row r="33" spans="3:13" ht="15.6">
      <c r="C33" s="79"/>
      <c r="I33" s="37"/>
    </row>
    <row r="34" spans="3:13" ht="15.6">
      <c r="C34" s="79"/>
      <c r="I34" s="37"/>
    </row>
    <row r="35" spans="3:13" ht="15.6">
      <c r="C35" s="79"/>
      <c r="I35" s="37"/>
    </row>
    <row r="36" spans="3:13">
      <c r="D36" s="71"/>
      <c r="E36" s="71"/>
      <c r="F36" s="71"/>
      <c r="G36" s="71"/>
      <c r="H36" s="71"/>
      <c r="I36" s="71"/>
    </row>
    <row r="37" spans="3:13">
      <c r="D37" s="71"/>
      <c r="E37" s="71"/>
      <c r="F37" s="71"/>
      <c r="G37" s="71"/>
      <c r="H37" s="71"/>
      <c r="I37" s="71"/>
    </row>
    <row r="38" spans="3:13">
      <c r="D38" s="71"/>
      <c r="E38" s="71"/>
      <c r="F38" s="71"/>
      <c r="G38" s="71"/>
      <c r="H38" s="71"/>
      <c r="I38" s="71"/>
    </row>
    <row r="40" spans="3:13">
      <c r="C40" s="184"/>
      <c r="D40" s="184"/>
      <c r="E40" s="184"/>
      <c r="F40" s="184"/>
      <c r="G40" s="184"/>
      <c r="H40" s="184"/>
      <c r="I40" s="184"/>
      <c r="J40" s="184"/>
      <c r="K40" s="184"/>
      <c r="L40" s="184"/>
      <c r="M40" s="184"/>
    </row>
  </sheetData>
  <sheetProtection password="C1EC" sheet="1" objects="1" scenarios="1"/>
  <mergeCells count="16">
    <mergeCell ref="C2:Q2"/>
    <mergeCell ref="C4:M4"/>
    <mergeCell ref="C10:M10"/>
    <mergeCell ref="C23:M23"/>
    <mergeCell ref="C40:M40"/>
    <mergeCell ref="C16:M16"/>
    <mergeCell ref="D12:J12"/>
    <mergeCell ref="D13:J13"/>
    <mergeCell ref="D14:J14"/>
    <mergeCell ref="D18:J18"/>
    <mergeCell ref="D19:J19"/>
    <mergeCell ref="D20:J20"/>
    <mergeCell ref="C22:M22"/>
    <mergeCell ref="D24:J24"/>
    <mergeCell ref="D25:J25"/>
    <mergeCell ref="D26:J26"/>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B1:Q30"/>
  <sheetViews>
    <sheetView showGridLines="0" zoomScale="70" zoomScaleNormal="70" workbookViewId="0">
      <selection activeCell="C21" sqref="C21"/>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EU'!B137</f>
        <v>EU.4.1</v>
      </c>
      <c r="C2" s="177" t="str">
        <f>'Panel Control EU'!C137</f>
        <v>Diseño de superficies y edificaciones saludables</v>
      </c>
      <c r="D2" s="177"/>
      <c r="E2" s="177"/>
      <c r="F2" s="177"/>
      <c r="G2" s="177"/>
      <c r="H2" s="177"/>
      <c r="I2" s="177"/>
      <c r="J2" s="177"/>
      <c r="K2" s="177"/>
      <c r="L2" s="177"/>
      <c r="M2" s="177"/>
      <c r="N2" s="177"/>
      <c r="O2" s="177"/>
      <c r="P2" s="177"/>
      <c r="Q2" s="178"/>
    </row>
    <row r="3" spans="2:17" ht="15" thickBot="1"/>
    <row r="4" spans="2:17" ht="15" thickBot="1">
      <c r="C4" s="180" t="str">
        <f>'Panel Control EU'!C140:F140</f>
        <v>Incremento de las superficies saludables</v>
      </c>
      <c r="D4" s="173"/>
      <c r="E4" s="173"/>
      <c r="F4" s="173"/>
      <c r="G4" s="173"/>
      <c r="H4" s="173"/>
      <c r="I4" s="173"/>
      <c r="J4" s="173"/>
      <c r="K4" s="173"/>
      <c r="L4" s="173"/>
      <c r="M4" s="174"/>
    </row>
    <row r="5" spans="2:17">
      <c r="C5" s="64" t="s">
        <v>293</v>
      </c>
      <c r="K5" s="72"/>
      <c r="L5" s="64" t="s">
        <v>307</v>
      </c>
    </row>
    <row r="6" spans="2:17">
      <c r="D6" s="71" t="s">
        <v>312</v>
      </c>
      <c r="E6" s="71"/>
      <c r="F6" s="71"/>
      <c r="G6" s="71"/>
      <c r="H6" s="71"/>
      <c r="K6" s="72"/>
      <c r="M6" s="72" t="s">
        <v>131</v>
      </c>
    </row>
    <row r="7" spans="2:17">
      <c r="D7" s="71" t="s">
        <v>206</v>
      </c>
      <c r="E7" s="71"/>
      <c r="F7" s="71"/>
      <c r="G7" s="71"/>
      <c r="H7" s="71"/>
      <c r="K7" s="72"/>
      <c r="M7" s="72" t="s">
        <v>131</v>
      </c>
    </row>
    <row r="8" spans="2:17" ht="14.4" customHeight="1">
      <c r="D8" s="71" t="s">
        <v>310</v>
      </c>
      <c r="E8" s="71"/>
      <c r="F8" s="71"/>
      <c r="G8" s="71"/>
      <c r="H8" s="71"/>
      <c r="K8" s="72"/>
      <c r="M8" s="72" t="s">
        <v>131</v>
      </c>
    </row>
    <row r="9" spans="2:17">
      <c r="I9" s="37"/>
      <c r="K9" s="72"/>
    </row>
    <row r="10" spans="2:17" ht="45" customHeight="1">
      <c r="C10" s="75"/>
      <c r="D10" s="183"/>
      <c r="E10" s="183"/>
      <c r="F10" s="183"/>
      <c r="G10" s="183"/>
      <c r="H10" s="183"/>
      <c r="I10" s="39"/>
      <c r="K10" s="44" t="s">
        <v>306</v>
      </c>
      <c r="L10" s="175" t="s">
        <v>324</v>
      </c>
      <c r="M10" s="175"/>
    </row>
    <row r="11" spans="2:17" ht="15" thickBot="1">
      <c r="K11" s="77"/>
      <c r="M11" s="37"/>
    </row>
    <row r="12" spans="2:17" ht="15" thickBot="1">
      <c r="C12" s="180" t="str">
        <f>'Panel Control EU'!C142:F142</f>
        <v xml:space="preserve">Confot del espacio público   
</v>
      </c>
      <c r="D12" s="173"/>
      <c r="E12" s="173"/>
      <c r="F12" s="173"/>
      <c r="G12" s="173"/>
      <c r="H12" s="173"/>
      <c r="I12" s="173"/>
      <c r="J12" s="173"/>
      <c r="K12" s="173"/>
      <c r="L12" s="173"/>
      <c r="M12" s="174"/>
    </row>
    <row r="13" spans="2:17" ht="13.2" customHeight="1">
      <c r="C13" s="179" t="s">
        <v>121</v>
      </c>
      <c r="D13" s="179"/>
      <c r="E13" s="179"/>
      <c r="F13" s="179"/>
      <c r="G13" s="179"/>
      <c r="H13" s="179"/>
      <c r="I13" s="179"/>
      <c r="J13" s="179"/>
      <c r="K13" s="179"/>
      <c r="L13" s="179"/>
      <c r="M13" s="179"/>
    </row>
    <row r="14" spans="2:17" ht="13.8" customHeight="1">
      <c r="C14" s="64" t="s">
        <v>113</v>
      </c>
      <c r="D14" s="71"/>
      <c r="E14" s="71"/>
      <c r="F14" s="71"/>
      <c r="G14" s="71"/>
      <c r="H14" s="71"/>
      <c r="I14" s="71"/>
    </row>
    <row r="15" spans="2:17" ht="13.2" customHeight="1">
      <c r="C15" s="64" t="s">
        <v>135</v>
      </c>
      <c r="D15" s="71"/>
      <c r="E15" s="71"/>
      <c r="F15" s="71"/>
      <c r="G15" s="71"/>
      <c r="H15" s="71"/>
      <c r="I15" s="71"/>
    </row>
    <row r="16" spans="2:17" ht="15" customHeight="1">
      <c r="C16" s="71"/>
      <c r="D16" s="71" t="s">
        <v>137</v>
      </c>
      <c r="E16" s="71"/>
      <c r="F16" s="71"/>
      <c r="G16" s="71"/>
      <c r="H16" s="71"/>
      <c r="I16" s="38"/>
      <c r="M16" s="40" t="s">
        <v>4</v>
      </c>
    </row>
    <row r="17" spans="3:13" ht="14.4" customHeight="1">
      <c r="C17" s="71"/>
      <c r="D17" s="71" t="s">
        <v>138</v>
      </c>
      <c r="E17" s="71"/>
      <c r="F17" s="71"/>
      <c r="G17" s="71"/>
      <c r="H17" s="71"/>
      <c r="I17" s="38"/>
      <c r="M17" s="40" t="s">
        <v>5</v>
      </c>
    </row>
    <row r="18" spans="3:13">
      <c r="C18" s="71"/>
      <c r="D18" s="171" t="s">
        <v>139</v>
      </c>
      <c r="E18" s="171"/>
      <c r="F18" s="171"/>
      <c r="G18" s="171"/>
      <c r="H18" s="171"/>
      <c r="I18" s="38"/>
      <c r="J18" s="71"/>
      <c r="M18" s="40" t="s">
        <v>6</v>
      </c>
    </row>
    <row r="19" spans="3:13" ht="15" customHeight="1" thickBot="1"/>
    <row r="20" spans="3:13" ht="15" thickBot="1">
      <c r="C20" s="180" t="str">
        <f>'Panel Control EU'!C144:F144</f>
        <v>Se establecen medidas para minimizar los edificios enfermos</v>
      </c>
      <c r="D20" s="173"/>
      <c r="E20" s="173"/>
      <c r="F20" s="173"/>
      <c r="G20" s="173"/>
      <c r="H20" s="173"/>
      <c r="I20" s="173"/>
      <c r="J20" s="173"/>
      <c r="K20" s="173"/>
      <c r="L20" s="173"/>
      <c r="M20" s="174"/>
    </row>
    <row r="21" spans="3:13">
      <c r="F21" s="71"/>
      <c r="G21" s="71"/>
      <c r="H21" s="71"/>
      <c r="I21" s="71"/>
    </row>
    <row r="22" spans="3:13">
      <c r="D22" s="64" t="s">
        <v>314</v>
      </c>
      <c r="F22" s="71"/>
      <c r="G22" s="71"/>
      <c r="H22" s="71"/>
      <c r="I22" s="71"/>
      <c r="M22" s="40" t="s">
        <v>4</v>
      </c>
    </row>
    <row r="23" spans="3:13">
      <c r="D23" s="64" t="s">
        <v>315</v>
      </c>
      <c r="M23" s="40" t="s">
        <v>5</v>
      </c>
    </row>
    <row r="24" spans="3:13">
      <c r="D24" s="64" t="s">
        <v>316</v>
      </c>
      <c r="M24" s="40" t="s">
        <v>6</v>
      </c>
    </row>
    <row r="26" spans="3:13">
      <c r="D26" s="71"/>
      <c r="E26" s="71"/>
      <c r="F26" s="71"/>
      <c r="G26" s="71"/>
      <c r="H26" s="71"/>
      <c r="I26" s="71"/>
    </row>
    <row r="27" spans="3:13">
      <c r="D27" s="71"/>
      <c r="E27" s="71"/>
      <c r="F27" s="71"/>
      <c r="G27" s="71"/>
      <c r="H27" s="71"/>
      <c r="I27" s="71"/>
    </row>
    <row r="28" spans="3:13">
      <c r="D28" s="71"/>
      <c r="E28" s="71"/>
      <c r="F28" s="71"/>
      <c r="G28" s="71"/>
      <c r="H28" s="71"/>
      <c r="I28" s="38"/>
    </row>
    <row r="30" spans="3:13">
      <c r="C30" s="184"/>
      <c r="D30" s="184"/>
      <c r="E30" s="184"/>
      <c r="F30" s="184"/>
      <c r="G30" s="184"/>
      <c r="H30" s="184"/>
      <c r="I30" s="184"/>
      <c r="J30" s="184"/>
      <c r="K30" s="184"/>
      <c r="L30" s="184"/>
      <c r="M30" s="184"/>
    </row>
  </sheetData>
  <sheetProtection password="C1EC" sheet="1" objects="1" scenarios="1"/>
  <mergeCells count="9">
    <mergeCell ref="C2:Q2"/>
    <mergeCell ref="C4:M4"/>
    <mergeCell ref="C13:M13"/>
    <mergeCell ref="C30:M30"/>
    <mergeCell ref="L10:M10"/>
    <mergeCell ref="C12:M12"/>
    <mergeCell ref="C20:M20"/>
    <mergeCell ref="D18:H18"/>
    <mergeCell ref="D10:H1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B1:Q40"/>
  <sheetViews>
    <sheetView showGridLines="0" zoomScale="70" zoomScaleNormal="70" workbookViewId="0">
      <selection activeCell="C30" sqref="C30"/>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7" ht="15" thickBot="1"/>
    <row r="2" spans="2:17" s="70" customFormat="1" ht="18.600000000000001" thickBot="1">
      <c r="B2" s="69" t="str">
        <f>'Panel Control EU'!B150</f>
        <v>EU.4.2</v>
      </c>
      <c r="C2" s="177" t="str">
        <f>'Panel Control EU'!C150</f>
        <v>Propiciar entornos confortables</v>
      </c>
      <c r="D2" s="177"/>
      <c r="E2" s="177"/>
      <c r="F2" s="177"/>
      <c r="G2" s="177"/>
      <c r="H2" s="177"/>
      <c r="I2" s="177"/>
      <c r="J2" s="177"/>
      <c r="K2" s="177"/>
      <c r="L2" s="177"/>
      <c r="M2" s="177"/>
      <c r="N2" s="177"/>
      <c r="O2" s="177"/>
      <c r="P2" s="177"/>
      <c r="Q2" s="178"/>
    </row>
    <row r="3" spans="2:17" ht="15" thickBot="1"/>
    <row r="4" spans="2:17" ht="15" thickBot="1">
      <c r="C4" s="180" t="str">
        <f>'Panel Control EU'!C151:F151</f>
        <v>Se propicia el confort olfativo (Control de resíduos, inclusión de I-VA)</v>
      </c>
      <c r="D4" s="173"/>
      <c r="E4" s="173"/>
      <c r="F4" s="173"/>
      <c r="G4" s="173"/>
      <c r="H4" s="173"/>
      <c r="I4" s="173"/>
      <c r="J4" s="173"/>
      <c r="K4" s="173"/>
      <c r="L4" s="173"/>
      <c r="M4" s="174"/>
    </row>
    <row r="6" spans="2:17">
      <c r="D6" s="71" t="s">
        <v>243</v>
      </c>
      <c r="E6" s="71"/>
      <c r="F6" s="71"/>
      <c r="G6" s="71"/>
      <c r="H6" s="71"/>
      <c r="M6" s="40" t="s">
        <v>4</v>
      </c>
    </row>
    <row r="7" spans="2:17">
      <c r="D7" s="71" t="s">
        <v>244</v>
      </c>
      <c r="E7" s="71"/>
      <c r="F7" s="71"/>
      <c r="G7" s="71"/>
      <c r="H7" s="71"/>
      <c r="M7" s="40" t="s">
        <v>5</v>
      </c>
    </row>
    <row r="8" spans="2:17">
      <c r="D8" s="71" t="s">
        <v>245</v>
      </c>
      <c r="E8" s="71"/>
      <c r="F8" s="71"/>
      <c r="G8" s="71"/>
      <c r="H8" s="71"/>
      <c r="M8" s="40" t="s">
        <v>6</v>
      </c>
    </row>
    <row r="9" spans="2:17" ht="15" thickBot="1">
      <c r="I9" s="37"/>
    </row>
    <row r="10" spans="2:17" ht="15" thickBot="1">
      <c r="C10" s="180" t="str">
        <f>'Panel Control EU'!C153:F153</f>
        <v>Se propicia el  confort térmico (Inclusión de vegetación con porte que genere sombra)</v>
      </c>
      <c r="D10" s="173"/>
      <c r="E10" s="173"/>
      <c r="F10" s="173"/>
      <c r="G10" s="173"/>
      <c r="H10" s="173"/>
      <c r="I10" s="173"/>
      <c r="J10" s="173"/>
      <c r="K10" s="173"/>
      <c r="L10" s="173"/>
      <c r="M10" s="174"/>
    </row>
    <row r="11" spans="2:17">
      <c r="C11" s="64" t="s">
        <v>113</v>
      </c>
      <c r="I11" s="37"/>
    </row>
    <row r="12" spans="2:17" ht="14.4" customHeight="1">
      <c r="D12" s="71" t="s">
        <v>115</v>
      </c>
      <c r="E12" s="71"/>
      <c r="F12" s="71"/>
      <c r="G12" s="71"/>
      <c r="H12" s="71"/>
      <c r="M12" s="40" t="s">
        <v>4</v>
      </c>
    </row>
    <row r="13" spans="2:17">
      <c r="D13" s="71" t="s">
        <v>116</v>
      </c>
      <c r="E13" s="71"/>
      <c r="F13" s="71"/>
      <c r="G13" s="71"/>
      <c r="H13" s="71"/>
      <c r="M13" s="40" t="s">
        <v>5</v>
      </c>
    </row>
    <row r="14" spans="2:17" ht="14.4" customHeight="1">
      <c r="D14" s="71" t="s">
        <v>114</v>
      </c>
      <c r="E14" s="71"/>
      <c r="F14" s="71"/>
      <c r="G14" s="71"/>
      <c r="H14" s="71"/>
      <c r="M14" s="40" t="s">
        <v>6</v>
      </c>
    </row>
    <row r="15" spans="2:17" ht="15" thickBot="1"/>
    <row r="16" spans="2:17" ht="15" customHeight="1" thickBot="1">
      <c r="C16" s="180" t="str">
        <f>'Panel Control EU'!C155:F155</f>
        <v>Se propicia confort visual (Integración paisajística, aumento de las zonas de sombra y evitar el efecto albedo)</v>
      </c>
      <c r="D16" s="173"/>
      <c r="E16" s="173"/>
      <c r="F16" s="173"/>
      <c r="G16" s="173"/>
      <c r="H16" s="173"/>
      <c r="I16" s="173"/>
      <c r="J16" s="173"/>
      <c r="K16" s="173"/>
      <c r="L16" s="173"/>
      <c r="M16" s="174"/>
    </row>
    <row r="17" spans="3:13">
      <c r="C17" s="71" t="s">
        <v>230</v>
      </c>
      <c r="D17" s="71"/>
      <c r="E17" s="71"/>
      <c r="F17" s="71"/>
      <c r="G17" s="71"/>
      <c r="H17" s="71"/>
      <c r="I17" s="71"/>
      <c r="J17" s="71"/>
      <c r="K17" s="71"/>
      <c r="L17" s="71"/>
      <c r="M17" s="71"/>
    </row>
    <row r="18" spans="3:13" ht="14.4" customHeight="1">
      <c r="D18" s="71" t="s">
        <v>240</v>
      </c>
      <c r="E18" s="71"/>
      <c r="F18" s="71"/>
      <c r="G18" s="71"/>
      <c r="H18" s="71"/>
      <c r="I18" s="38"/>
      <c r="M18" s="40" t="s">
        <v>4</v>
      </c>
    </row>
    <row r="19" spans="3:13">
      <c r="D19" s="71" t="s">
        <v>241</v>
      </c>
      <c r="E19" s="71"/>
      <c r="F19" s="71"/>
      <c r="G19" s="71"/>
      <c r="H19" s="71"/>
      <c r="M19" s="40" t="s">
        <v>5</v>
      </c>
    </row>
    <row r="20" spans="3:13" ht="14.4" customHeight="1">
      <c r="D20" s="71" t="s">
        <v>242</v>
      </c>
      <c r="E20" s="71"/>
      <c r="F20" s="71"/>
      <c r="G20" s="71"/>
      <c r="H20" s="71"/>
      <c r="M20" s="40" t="s">
        <v>6</v>
      </c>
    </row>
    <row r="21" spans="3:13" ht="15" thickBot="1"/>
    <row r="22" spans="3:13" ht="15" thickBot="1">
      <c r="C22" s="180" t="str">
        <f>'Panel Control EU'!C157:F157</f>
        <v>Se propicia confort emocional (aumentar seguridad, integracion con el entorno)</v>
      </c>
      <c r="D22" s="173"/>
      <c r="E22" s="173"/>
      <c r="F22" s="173"/>
      <c r="G22" s="173"/>
      <c r="H22" s="173"/>
      <c r="I22" s="173"/>
      <c r="J22" s="173"/>
      <c r="K22" s="173"/>
      <c r="L22" s="173"/>
      <c r="M22" s="174"/>
    </row>
    <row r="23" spans="3:13">
      <c r="C23" s="179" t="s">
        <v>235</v>
      </c>
      <c r="D23" s="179"/>
      <c r="E23" s="179"/>
      <c r="F23" s="179"/>
      <c r="G23" s="179"/>
      <c r="H23" s="179"/>
      <c r="I23" s="179"/>
      <c r="J23" s="179"/>
      <c r="K23" s="179"/>
      <c r="L23" s="179"/>
      <c r="M23" s="179"/>
    </row>
    <row r="24" spans="3:13">
      <c r="C24" s="64" t="s">
        <v>236</v>
      </c>
      <c r="D24" s="71"/>
      <c r="E24" s="71"/>
      <c r="F24" s="71"/>
      <c r="G24" s="71"/>
      <c r="H24" s="71"/>
      <c r="I24" s="71"/>
    </row>
    <row r="25" spans="3:13">
      <c r="D25" s="71" t="s">
        <v>238</v>
      </c>
      <c r="E25" s="71"/>
      <c r="F25" s="71"/>
      <c r="G25" s="71"/>
      <c r="H25" s="71"/>
      <c r="I25" s="38"/>
      <c r="M25" s="40" t="s">
        <v>4</v>
      </c>
    </row>
    <row r="26" spans="3:13">
      <c r="D26" s="71" t="s">
        <v>237</v>
      </c>
      <c r="E26" s="71"/>
      <c r="F26" s="71"/>
      <c r="G26" s="71"/>
      <c r="H26" s="71"/>
      <c r="I26" s="38"/>
      <c r="M26" s="40" t="s">
        <v>5</v>
      </c>
    </row>
    <row r="27" spans="3:13">
      <c r="D27" s="71" t="s">
        <v>239</v>
      </c>
      <c r="E27" s="71"/>
      <c r="F27" s="71"/>
      <c r="G27" s="71"/>
      <c r="H27" s="71"/>
      <c r="I27" s="38"/>
      <c r="M27" s="40" t="s">
        <v>6</v>
      </c>
    </row>
    <row r="28" spans="3:13" ht="15" thickBot="1">
      <c r="C28" s="71"/>
      <c r="D28" s="71"/>
      <c r="E28" s="71"/>
      <c r="F28" s="71"/>
      <c r="G28" s="71"/>
      <c r="H28" s="71"/>
      <c r="I28" s="71"/>
      <c r="J28" s="71"/>
    </row>
    <row r="29" spans="3:13" ht="15" thickBot="1">
      <c r="C29" s="180" t="str">
        <f>'Panel Control EU'!C159:F159</f>
        <v>Se propicia confort auditivo ( Disminuir la contaminción acustica y aumentar el confort auditivo)</v>
      </c>
      <c r="D29" s="173"/>
      <c r="E29" s="173"/>
      <c r="F29" s="173"/>
      <c r="G29" s="173"/>
      <c r="H29" s="173"/>
      <c r="I29" s="173"/>
      <c r="J29" s="173"/>
      <c r="K29" s="173"/>
      <c r="L29" s="173"/>
      <c r="M29" s="174"/>
    </row>
    <row r="30" spans="3:13">
      <c r="C30" s="64" t="s">
        <v>234</v>
      </c>
      <c r="D30" s="71"/>
      <c r="E30" s="71"/>
      <c r="F30" s="71"/>
      <c r="G30" s="71"/>
      <c r="H30" s="71"/>
      <c r="I30" s="71"/>
    </row>
    <row r="31" spans="3:13">
      <c r="D31" s="71" t="s">
        <v>233</v>
      </c>
      <c r="E31" s="71"/>
      <c r="F31" s="71"/>
      <c r="G31" s="71"/>
      <c r="H31" s="71"/>
      <c r="I31" s="38"/>
      <c r="M31" s="40" t="s">
        <v>4</v>
      </c>
    </row>
    <row r="32" spans="3:13">
      <c r="D32" s="71" t="s">
        <v>232</v>
      </c>
      <c r="E32" s="71"/>
      <c r="F32" s="71"/>
      <c r="G32" s="71"/>
      <c r="H32" s="71"/>
      <c r="I32" s="38"/>
      <c r="M32" s="40" t="s">
        <v>5</v>
      </c>
    </row>
    <row r="33" spans="3:13">
      <c r="D33" s="71" t="s">
        <v>231</v>
      </c>
      <c r="E33" s="71"/>
      <c r="F33" s="71"/>
      <c r="G33" s="71"/>
      <c r="H33" s="71"/>
      <c r="I33" s="38"/>
      <c r="M33" s="40" t="s">
        <v>6</v>
      </c>
    </row>
    <row r="36" spans="3:13">
      <c r="D36" s="71"/>
      <c r="E36" s="71"/>
      <c r="F36" s="71"/>
      <c r="G36" s="71"/>
      <c r="H36" s="71"/>
      <c r="I36" s="71"/>
    </row>
    <row r="37" spans="3:13">
      <c r="D37" s="71"/>
      <c r="E37" s="71"/>
      <c r="F37" s="71"/>
      <c r="G37" s="71"/>
      <c r="H37" s="71"/>
      <c r="I37" s="71"/>
    </row>
    <row r="38" spans="3:13">
      <c r="D38" s="71"/>
      <c r="E38" s="71"/>
      <c r="F38" s="71"/>
      <c r="G38" s="71"/>
      <c r="H38" s="71"/>
      <c r="I38" s="71"/>
    </row>
    <row r="40" spans="3:13">
      <c r="C40" s="184"/>
      <c r="D40" s="184"/>
      <c r="E40" s="184"/>
      <c r="F40" s="184"/>
      <c r="G40" s="184"/>
      <c r="H40" s="184"/>
      <c r="I40" s="184"/>
      <c r="J40" s="184"/>
      <c r="K40" s="184"/>
      <c r="L40" s="184"/>
      <c r="M40" s="184"/>
    </row>
  </sheetData>
  <sheetProtection password="C1EC" sheet="1" objects="1" scenarios="1"/>
  <mergeCells count="8">
    <mergeCell ref="C2:Q2"/>
    <mergeCell ref="C4:M4"/>
    <mergeCell ref="C10:M10"/>
    <mergeCell ref="C23:M23"/>
    <mergeCell ref="C40:M40"/>
    <mergeCell ref="C16:M16"/>
    <mergeCell ref="C22:M22"/>
    <mergeCell ref="C29:M2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B1:S45"/>
  <sheetViews>
    <sheetView showGridLines="0" zoomScale="70" zoomScaleNormal="70" workbookViewId="0">
      <selection activeCell="G27" sqref="G27"/>
    </sheetView>
  </sheetViews>
  <sheetFormatPr baseColWidth="10" defaultRowHeight="14.4"/>
  <cols>
    <col min="1" max="1" width="11.5546875" style="64"/>
    <col min="2" max="2" width="11.77734375" style="64" customWidth="1"/>
    <col min="3" max="7" width="11.5546875" style="64"/>
    <col min="8" max="8" width="12.44140625" style="64" customWidth="1"/>
    <col min="9" max="11" width="11.5546875" style="64"/>
    <col min="12" max="12" width="14.44140625" style="64" customWidth="1"/>
    <col min="13" max="16384" width="11.5546875" style="64"/>
  </cols>
  <sheetData>
    <row r="1" spans="2:19" ht="15" thickBot="1"/>
    <row r="2" spans="2:19" s="70" customFormat="1" ht="18.600000000000001" thickBot="1">
      <c r="B2" s="69" t="str">
        <f>'Panel Control EU'!B164</f>
        <v>EU.4.3</v>
      </c>
      <c r="C2" s="177" t="str">
        <f>'Panel Control EU'!C164</f>
        <v xml:space="preserve">Atender a la diversidad de la comunidad </v>
      </c>
      <c r="D2" s="177"/>
      <c r="E2" s="177"/>
      <c r="F2" s="177"/>
      <c r="G2" s="177"/>
      <c r="H2" s="177"/>
      <c r="I2" s="177"/>
      <c r="J2" s="177"/>
      <c r="K2" s="177"/>
      <c r="L2" s="177"/>
      <c r="M2" s="177"/>
      <c r="N2" s="177"/>
      <c r="O2" s="177"/>
      <c r="P2" s="177"/>
      <c r="Q2" s="178"/>
    </row>
    <row r="3" spans="2:19" ht="15" thickBot="1"/>
    <row r="4" spans="2:19" s="54" customFormat="1" ht="15" thickBot="1">
      <c r="C4" s="180" t="str">
        <f>'Panel Control EU'!C166:F166</f>
        <v>Se fomentan acciones para adaptar los espacios a la diversidad social y a los efectos del cambio climático.</v>
      </c>
      <c r="D4" s="173"/>
      <c r="E4" s="173"/>
      <c r="F4" s="173"/>
      <c r="G4" s="173"/>
      <c r="H4" s="173"/>
      <c r="I4" s="173"/>
      <c r="J4" s="173"/>
      <c r="K4" s="173"/>
      <c r="L4" s="173"/>
      <c r="M4" s="174"/>
    </row>
    <row r="6" spans="2:19" ht="22.8" customHeight="1">
      <c r="D6" s="171" t="s">
        <v>295</v>
      </c>
      <c r="E6" s="171"/>
      <c r="F6" s="171"/>
      <c r="G6" s="171"/>
      <c r="H6" s="171"/>
      <c r="I6" s="171"/>
      <c r="J6" s="171"/>
      <c r="M6" s="40" t="s">
        <v>4</v>
      </c>
    </row>
    <row r="7" spans="2:19" ht="33" customHeight="1">
      <c r="D7" s="171" t="s">
        <v>296</v>
      </c>
      <c r="E7" s="171"/>
      <c r="F7" s="171"/>
      <c r="G7" s="171"/>
      <c r="H7" s="171"/>
      <c r="I7" s="171"/>
      <c r="J7" s="171"/>
      <c r="M7" s="40" t="s">
        <v>5</v>
      </c>
    </row>
    <row r="8" spans="2:19" ht="33.6" customHeight="1">
      <c r="D8" s="171" t="s">
        <v>297</v>
      </c>
      <c r="E8" s="171"/>
      <c r="F8" s="171"/>
      <c r="G8" s="171"/>
      <c r="H8" s="171"/>
      <c r="I8" s="171"/>
      <c r="J8" s="171"/>
      <c r="M8" s="40" t="s">
        <v>6</v>
      </c>
    </row>
    <row r="9" spans="2:19" ht="15" thickBot="1">
      <c r="I9" s="37"/>
    </row>
    <row r="10" spans="2:19" s="54" customFormat="1" ht="15" customHeight="1" thickBot="1">
      <c r="C10" s="180" t="str">
        <f>'Panel Control EU'!C168:F168</f>
        <v>Se ubican y adecuan edificaciones para atender la demanda de la comunidad  y a los efectos del cambio climático.</v>
      </c>
      <c r="D10" s="173"/>
      <c r="E10" s="173"/>
      <c r="F10" s="173"/>
      <c r="G10" s="173"/>
      <c r="H10" s="173"/>
      <c r="I10" s="173"/>
      <c r="J10" s="173"/>
      <c r="K10" s="173"/>
      <c r="L10" s="173"/>
      <c r="M10" s="174"/>
      <c r="P10" s="64"/>
      <c r="Q10" s="64"/>
      <c r="R10" s="64"/>
      <c r="S10" s="64"/>
    </row>
    <row r="12" spans="2:19" ht="31.2" customHeight="1">
      <c r="D12" s="171" t="s">
        <v>300</v>
      </c>
      <c r="E12" s="171"/>
      <c r="F12" s="171"/>
      <c r="G12" s="171"/>
      <c r="H12" s="171"/>
      <c r="I12" s="171"/>
      <c r="J12" s="171"/>
      <c r="M12" s="40" t="s">
        <v>4</v>
      </c>
    </row>
    <row r="13" spans="2:19" ht="14.4" customHeight="1">
      <c r="D13" s="171" t="s">
        <v>301</v>
      </c>
      <c r="E13" s="171"/>
      <c r="F13" s="171"/>
      <c r="G13" s="171"/>
      <c r="H13" s="171"/>
      <c r="I13" s="171"/>
      <c r="J13" s="171"/>
      <c r="M13" s="40" t="s">
        <v>5</v>
      </c>
    </row>
    <row r="14" spans="2:19" ht="30.6" customHeight="1">
      <c r="D14" s="171" t="s">
        <v>302</v>
      </c>
      <c r="E14" s="171"/>
      <c r="F14" s="171"/>
      <c r="G14" s="171"/>
      <c r="H14" s="171"/>
      <c r="I14" s="171"/>
      <c r="J14" s="171"/>
      <c r="M14" s="40" t="s">
        <v>6</v>
      </c>
    </row>
    <row r="15" spans="2:19">
      <c r="C15" s="71"/>
      <c r="D15" s="71"/>
      <c r="E15" s="71"/>
      <c r="F15" s="71"/>
      <c r="G15" s="71"/>
      <c r="H15" s="71"/>
      <c r="I15" s="71"/>
      <c r="J15" s="71"/>
      <c r="K15" s="71"/>
      <c r="L15" s="71"/>
      <c r="M15" s="71"/>
    </row>
    <row r="16" spans="2:19">
      <c r="C16" s="71"/>
      <c r="D16" s="71"/>
      <c r="E16" s="71"/>
      <c r="F16" s="71"/>
      <c r="G16" s="71"/>
      <c r="H16" s="71"/>
      <c r="I16" s="71"/>
      <c r="J16" s="71"/>
      <c r="K16" s="71"/>
      <c r="L16" s="71"/>
      <c r="M16" s="71"/>
    </row>
    <row r="17" spans="2:13">
      <c r="B17" s="71"/>
      <c r="C17" s="184"/>
      <c r="D17" s="184"/>
      <c r="E17" s="184"/>
      <c r="F17" s="184"/>
      <c r="G17" s="184"/>
      <c r="H17" s="184"/>
      <c r="I17" s="184"/>
      <c r="J17" s="184"/>
      <c r="K17" s="184"/>
      <c r="L17" s="184"/>
      <c r="M17" s="184"/>
    </row>
    <row r="18" spans="2:13">
      <c r="B18" s="71"/>
      <c r="C18" s="71"/>
      <c r="D18" s="71"/>
      <c r="E18" s="71"/>
      <c r="F18" s="71"/>
      <c r="G18" s="71"/>
      <c r="H18" s="71"/>
      <c r="I18" s="71"/>
      <c r="J18" s="71"/>
      <c r="K18" s="71"/>
      <c r="L18" s="71"/>
      <c r="M18" s="71"/>
    </row>
    <row r="19" spans="2:13">
      <c r="B19" s="71"/>
      <c r="C19" s="71"/>
      <c r="D19" s="71"/>
      <c r="E19" s="71"/>
      <c r="F19" s="71"/>
      <c r="G19" s="71"/>
      <c r="H19" s="71"/>
      <c r="I19" s="71"/>
      <c r="J19" s="71"/>
      <c r="K19" s="71"/>
      <c r="L19" s="71"/>
      <c r="M19" s="71"/>
    </row>
    <row r="20" spans="2:13">
      <c r="B20" s="71"/>
      <c r="C20" s="71"/>
      <c r="D20" s="71"/>
      <c r="E20" s="71"/>
      <c r="F20" s="71"/>
      <c r="G20" s="71"/>
      <c r="H20" s="71"/>
      <c r="I20" s="71"/>
      <c r="J20" s="71"/>
      <c r="K20" s="71"/>
      <c r="L20" s="71"/>
      <c r="M20" s="71"/>
    </row>
    <row r="21" spans="2:13">
      <c r="B21" s="71"/>
      <c r="C21" s="71"/>
      <c r="D21" s="71"/>
      <c r="E21" s="71"/>
      <c r="F21" s="71"/>
      <c r="G21" s="71"/>
      <c r="H21" s="71"/>
      <c r="I21" s="71"/>
      <c r="J21" s="71"/>
      <c r="K21" s="71"/>
      <c r="L21" s="71"/>
      <c r="M21" s="71"/>
    </row>
    <row r="22" spans="2:13">
      <c r="B22" s="71"/>
      <c r="C22" s="71"/>
      <c r="D22" s="71"/>
      <c r="E22" s="71"/>
      <c r="F22" s="71"/>
      <c r="G22" s="71"/>
      <c r="H22" s="71"/>
      <c r="I22" s="71"/>
      <c r="J22" s="71"/>
      <c r="K22" s="71"/>
      <c r="L22" s="71"/>
      <c r="M22" s="71"/>
    </row>
    <row r="23" spans="2:13">
      <c r="B23" s="71"/>
      <c r="C23" s="184"/>
      <c r="D23" s="184"/>
      <c r="E23" s="184"/>
      <c r="F23" s="184"/>
      <c r="G23" s="184"/>
      <c r="H23" s="184"/>
      <c r="I23" s="184"/>
      <c r="J23" s="184"/>
      <c r="K23" s="184"/>
      <c r="L23" s="184"/>
      <c r="M23" s="184"/>
    </row>
    <row r="24" spans="2:13">
      <c r="B24" s="71"/>
      <c r="C24" s="71"/>
      <c r="D24" s="71"/>
      <c r="E24" s="71"/>
      <c r="F24" s="71"/>
      <c r="G24" s="71"/>
      <c r="H24" s="71"/>
      <c r="I24" s="71"/>
      <c r="J24" s="71"/>
      <c r="K24" s="71"/>
      <c r="L24" s="71"/>
      <c r="M24" s="71"/>
    </row>
    <row r="25" spans="2:13">
      <c r="B25" s="71"/>
      <c r="C25" s="71"/>
      <c r="D25" s="71"/>
      <c r="E25" s="71"/>
      <c r="F25" s="71"/>
      <c r="G25" s="71"/>
      <c r="H25" s="71"/>
      <c r="I25" s="71"/>
      <c r="J25" s="71"/>
      <c r="K25" s="71"/>
      <c r="L25" s="71"/>
      <c r="M25" s="71"/>
    </row>
    <row r="26" spans="2:13">
      <c r="B26" s="71"/>
      <c r="C26" s="71"/>
      <c r="D26" s="71"/>
      <c r="E26" s="71"/>
      <c r="F26" s="71"/>
      <c r="G26" s="71"/>
      <c r="H26" s="71"/>
      <c r="I26" s="71"/>
      <c r="J26" s="71"/>
      <c r="K26" s="71"/>
      <c r="L26" s="71"/>
      <c r="M26" s="71"/>
    </row>
    <row r="27" spans="2:13">
      <c r="B27" s="71"/>
      <c r="C27" s="71"/>
      <c r="D27" s="71"/>
      <c r="E27" s="71"/>
      <c r="F27" s="71"/>
      <c r="G27" s="71"/>
      <c r="H27" s="71"/>
      <c r="I27" s="71"/>
      <c r="J27" s="71"/>
      <c r="K27" s="71"/>
      <c r="L27" s="71"/>
      <c r="M27" s="71"/>
    </row>
    <row r="28" spans="2:13">
      <c r="B28" s="71"/>
      <c r="C28" s="71"/>
      <c r="D28" s="71"/>
      <c r="E28" s="71"/>
      <c r="F28" s="71"/>
      <c r="G28" s="71"/>
      <c r="H28" s="71"/>
      <c r="I28" s="71"/>
      <c r="J28" s="71"/>
      <c r="K28" s="71"/>
      <c r="L28" s="71"/>
      <c r="M28" s="71"/>
    </row>
    <row r="29" spans="2:13">
      <c r="B29" s="71"/>
      <c r="C29" s="71"/>
      <c r="D29" s="71"/>
      <c r="E29" s="71"/>
      <c r="F29" s="71"/>
      <c r="G29" s="71"/>
      <c r="H29" s="71"/>
      <c r="I29" s="71"/>
      <c r="J29" s="71"/>
      <c r="K29" s="71"/>
      <c r="L29" s="71"/>
      <c r="M29" s="71"/>
    </row>
    <row r="30" spans="2:13">
      <c r="B30" s="71"/>
      <c r="C30" s="71"/>
      <c r="D30" s="71"/>
      <c r="E30" s="71"/>
      <c r="F30" s="71"/>
      <c r="G30" s="71"/>
      <c r="H30" s="71"/>
      <c r="I30" s="71"/>
      <c r="J30" s="71"/>
      <c r="K30" s="71"/>
      <c r="L30" s="71"/>
      <c r="M30" s="71"/>
    </row>
    <row r="31" spans="2:13">
      <c r="B31" s="71"/>
      <c r="C31" s="71"/>
      <c r="D31" s="71"/>
      <c r="E31" s="71"/>
      <c r="F31" s="71"/>
      <c r="G31" s="71"/>
      <c r="H31" s="71"/>
      <c r="I31" s="71"/>
      <c r="J31" s="71"/>
      <c r="K31" s="71"/>
      <c r="L31" s="71"/>
      <c r="M31" s="71"/>
    </row>
    <row r="32" spans="2:13">
      <c r="B32" s="71"/>
      <c r="C32" s="71"/>
      <c r="D32" s="71"/>
      <c r="E32" s="71"/>
      <c r="F32" s="71"/>
      <c r="G32" s="71"/>
      <c r="H32" s="71"/>
      <c r="I32" s="71"/>
      <c r="J32" s="71"/>
      <c r="K32" s="71"/>
      <c r="L32" s="71"/>
      <c r="M32" s="71"/>
    </row>
    <row r="33" spans="2:13">
      <c r="B33" s="71"/>
      <c r="C33" s="71"/>
      <c r="D33" s="71"/>
      <c r="E33" s="71"/>
      <c r="F33" s="71"/>
      <c r="G33" s="71"/>
      <c r="H33" s="71"/>
      <c r="I33" s="71"/>
      <c r="J33" s="71"/>
      <c r="K33" s="71"/>
      <c r="L33" s="71"/>
      <c r="M33" s="71"/>
    </row>
    <row r="34" spans="2:13">
      <c r="B34" s="71"/>
      <c r="C34" s="71"/>
      <c r="D34" s="71"/>
      <c r="E34" s="71"/>
      <c r="F34" s="71"/>
      <c r="G34" s="71"/>
      <c r="H34" s="71"/>
      <c r="I34" s="71"/>
      <c r="J34" s="71"/>
      <c r="K34" s="71"/>
      <c r="L34" s="71"/>
      <c r="M34" s="71"/>
    </row>
    <row r="35" spans="2:13">
      <c r="B35" s="71"/>
      <c r="C35" s="71"/>
      <c r="D35" s="71"/>
      <c r="E35" s="71"/>
      <c r="F35" s="71"/>
      <c r="G35" s="71"/>
      <c r="H35" s="71"/>
      <c r="I35" s="71"/>
      <c r="J35" s="71"/>
      <c r="K35" s="71"/>
      <c r="L35" s="71"/>
      <c r="M35" s="71"/>
    </row>
    <row r="36" spans="2:13">
      <c r="B36" s="71"/>
      <c r="C36" s="71"/>
      <c r="D36" s="71"/>
      <c r="E36" s="71"/>
      <c r="F36" s="71"/>
      <c r="G36" s="71"/>
      <c r="H36" s="71"/>
      <c r="I36" s="71"/>
      <c r="J36" s="71"/>
      <c r="K36" s="71"/>
      <c r="L36" s="71"/>
      <c r="M36" s="71"/>
    </row>
    <row r="37" spans="2:13">
      <c r="B37" s="71"/>
      <c r="C37" s="71"/>
      <c r="D37" s="71"/>
      <c r="E37" s="71"/>
      <c r="F37" s="71"/>
      <c r="G37" s="71"/>
      <c r="H37" s="71"/>
      <c r="I37" s="71"/>
      <c r="J37" s="71"/>
      <c r="K37" s="71"/>
      <c r="L37" s="71"/>
      <c r="M37" s="71"/>
    </row>
    <row r="38" spans="2:13">
      <c r="B38" s="71"/>
      <c r="C38" s="71"/>
      <c r="D38" s="71"/>
      <c r="E38" s="71"/>
      <c r="F38" s="71"/>
      <c r="G38" s="71"/>
      <c r="H38" s="71"/>
      <c r="I38" s="71"/>
      <c r="J38" s="71"/>
      <c r="K38" s="71"/>
      <c r="L38" s="71"/>
      <c r="M38" s="71"/>
    </row>
    <row r="39" spans="2:13">
      <c r="B39" s="71"/>
      <c r="C39" s="71"/>
      <c r="D39" s="71"/>
      <c r="E39" s="71"/>
      <c r="F39" s="71"/>
      <c r="G39" s="71"/>
      <c r="H39" s="71"/>
      <c r="I39" s="71"/>
      <c r="J39" s="71"/>
      <c r="K39" s="71"/>
      <c r="L39" s="71"/>
      <c r="M39" s="71"/>
    </row>
    <row r="40" spans="2:13">
      <c r="B40" s="71"/>
      <c r="C40" s="184"/>
      <c r="D40" s="184"/>
      <c r="E40" s="184"/>
      <c r="F40" s="184"/>
      <c r="G40" s="184"/>
      <c r="H40" s="184"/>
      <c r="I40" s="184"/>
      <c r="J40" s="184"/>
      <c r="K40" s="184"/>
      <c r="L40" s="184"/>
      <c r="M40" s="184"/>
    </row>
    <row r="41" spans="2:13">
      <c r="B41" s="71"/>
      <c r="C41" s="71"/>
      <c r="D41" s="71"/>
      <c r="E41" s="71"/>
      <c r="F41" s="71"/>
      <c r="G41" s="71"/>
      <c r="H41" s="71"/>
      <c r="I41" s="71"/>
      <c r="J41" s="71"/>
      <c r="K41" s="71"/>
      <c r="L41" s="71"/>
      <c r="M41" s="71"/>
    </row>
    <row r="42" spans="2:13">
      <c r="B42" s="71"/>
      <c r="C42" s="71"/>
      <c r="D42" s="71"/>
      <c r="E42" s="71"/>
      <c r="F42" s="71"/>
      <c r="G42" s="71"/>
      <c r="H42" s="71"/>
      <c r="I42" s="71"/>
      <c r="J42" s="71"/>
      <c r="K42" s="71"/>
      <c r="L42" s="71"/>
      <c r="M42" s="71"/>
    </row>
    <row r="43" spans="2:13">
      <c r="B43" s="71"/>
      <c r="C43" s="71"/>
      <c r="D43" s="71"/>
      <c r="E43" s="71"/>
      <c r="F43" s="71"/>
      <c r="G43" s="71"/>
      <c r="H43" s="71"/>
      <c r="I43" s="71"/>
      <c r="J43" s="71"/>
      <c r="K43" s="71"/>
      <c r="L43" s="71"/>
      <c r="M43" s="71"/>
    </row>
    <row r="44" spans="2:13">
      <c r="B44" s="71"/>
      <c r="C44" s="71"/>
      <c r="D44" s="71"/>
      <c r="E44" s="71"/>
      <c r="F44" s="71"/>
      <c r="G44" s="71"/>
      <c r="H44" s="71"/>
      <c r="I44" s="71"/>
      <c r="J44" s="71"/>
      <c r="K44" s="71"/>
      <c r="L44" s="71"/>
      <c r="M44" s="71"/>
    </row>
    <row r="45" spans="2:13">
      <c r="B45" s="71"/>
      <c r="C45" s="71"/>
      <c r="D45" s="71"/>
      <c r="E45" s="71"/>
      <c r="F45" s="71"/>
      <c r="G45" s="71"/>
      <c r="H45" s="71"/>
      <c r="I45" s="71"/>
      <c r="J45" s="71"/>
      <c r="K45" s="71"/>
      <c r="L45" s="71"/>
      <c r="M45" s="71"/>
    </row>
  </sheetData>
  <sheetProtection password="C1EC" sheet="1" objects="1" scenarios="1"/>
  <mergeCells count="12">
    <mergeCell ref="C40:M40"/>
    <mergeCell ref="D8:J8"/>
    <mergeCell ref="D7:J7"/>
    <mergeCell ref="D6:J6"/>
    <mergeCell ref="D12:J12"/>
    <mergeCell ref="D13:J13"/>
    <mergeCell ref="D14:J14"/>
    <mergeCell ref="C4:M4"/>
    <mergeCell ref="C10:M10"/>
    <mergeCell ref="C17:M17"/>
    <mergeCell ref="C23:M23"/>
    <mergeCell ref="C2:Q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TABLA_EU</vt:lpstr>
      <vt:lpstr>Tabla Resultados EU</vt:lpstr>
      <vt:lpstr>Panel Control EU</vt:lpstr>
      <vt:lpstr>EU1.1</vt:lpstr>
      <vt:lpstr>EU1.2</vt:lpstr>
      <vt:lpstr>EU1.3</vt:lpstr>
      <vt:lpstr>EU2.1</vt:lpstr>
      <vt:lpstr>EU2.2</vt:lpstr>
      <vt:lpstr>EU2.3</vt:lpstr>
      <vt:lpstr>EU2.4</vt:lpstr>
      <vt:lpstr>EU3.1</vt:lpstr>
      <vt:lpstr>EU3.2</vt:lpstr>
      <vt:lpstr>EU4.1</vt:lpstr>
      <vt:lpstr>EU4.2</vt:lpstr>
      <vt:lpstr>EU4.3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gvegdom</dc:creator>
  <cp:lastModifiedBy>mrodpil</cp:lastModifiedBy>
  <dcterms:created xsi:type="dcterms:W3CDTF">2023-11-29T13:27:06Z</dcterms:created>
  <dcterms:modified xsi:type="dcterms:W3CDTF">2023-12-15T01:05:01Z</dcterms:modified>
</cp:coreProperties>
</file>