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1000" firstSheet="3" activeTab="4"/>
  </bookViews>
  <sheets>
    <sheet name="AUX-base graduacion" sheetId="9" state="hidden" r:id="rId1"/>
    <sheet name="AUX-FC Soc_xx BASE" sheetId="21" state="hidden" r:id="rId2"/>
    <sheet name="Tabla Resultados." sheetId="1" state="hidden" r:id="rId3"/>
    <sheet name="Tabla Resultados FC" sheetId="5" r:id="rId4"/>
    <sheet name="Panel Control FC Social-TPB" sheetId="20" r:id="rId5"/>
    <sheet name="Panel Control FC Social-MOT" sheetId="56" r:id="rId6"/>
    <sheet name="Panel Control FC Social-MTU" sheetId="42" r:id="rId7"/>
    <sheet name="Panel Control FC Social-MA" sheetId="44" r:id="rId8"/>
    <sheet name="Panel Control FC Social-EU" sheetId="45" r:id="rId9"/>
    <sheet name="Panel Control FC Social-GDHE" sheetId="52" r:id="rId10"/>
    <sheet name="Panel Control FC Economico-TPB" sheetId="47" r:id="rId11"/>
    <sheet name="Panel Control FC Economico-MOT" sheetId="57" r:id="rId12"/>
    <sheet name="Panel Control FC Economico-MTU" sheetId="48" r:id="rId13"/>
    <sheet name="Panel Control FC Economico-MA" sheetId="49" r:id="rId14"/>
    <sheet name="Panel Control FC Economico-EU" sheetId="50" r:id="rId15"/>
    <sheet name="Panel Control FC Economico-GDHE" sheetId="51" r:id="rId16"/>
    <sheet name="Panel Control FC Ambiental-MOT" sheetId="58" r:id="rId17"/>
    <sheet name="Panel Control FC Ambiental-MTU" sheetId="53" r:id="rId18"/>
    <sheet name="Panel Control FC Ambiental-MA" sheetId="54" r:id="rId19"/>
    <sheet name="Panel Control FC Ambiental-EU" sheetId="55" r:id="rId20"/>
    <sheet name="Panel Control FC Ambiental-GDHE" sheetId="46" r:id="rId21"/>
    <sheet name="AUX-FC Amb_TPB PRUEBA" sheetId="8" state="hidden" r:id="rId22"/>
  </sheets>
  <externalReferences>
    <externalReference r:id="rId23"/>
    <externalReference r:id="rId24"/>
    <externalReference r:id="rId25"/>
    <externalReference r:id="rId26"/>
    <externalReference r:id="rId27"/>
    <externalReference r:id="rId28"/>
    <externalReference r:id="rId29"/>
  </externalReferences>
  <calcPr calcId="124519"/>
</workbook>
</file>

<file path=xl/calcChain.xml><?xml version="1.0" encoding="utf-8"?>
<calcChain xmlns="http://schemas.openxmlformats.org/spreadsheetml/2006/main">
  <c r="T191" i="58"/>
  <c r="D191"/>
  <c r="T190"/>
  <c r="D190"/>
  <c r="T189"/>
  <c r="D189"/>
  <c r="T188"/>
  <c r="D188"/>
  <c r="T187"/>
  <c r="D187"/>
  <c r="T186"/>
  <c r="D186"/>
  <c r="T185"/>
  <c r="D185"/>
  <c r="T184"/>
  <c r="D184"/>
  <c r="T183"/>
  <c r="D183"/>
  <c r="T182"/>
  <c r="D182"/>
  <c r="T181"/>
  <c r="R181"/>
  <c r="Q181"/>
  <c r="P181"/>
  <c r="O181"/>
  <c r="N181"/>
  <c r="M181"/>
  <c r="L181"/>
  <c r="K181"/>
  <c r="J181"/>
  <c r="I181"/>
  <c r="H181"/>
  <c r="D181"/>
  <c r="E181" s="1"/>
  <c r="T175"/>
  <c r="D175"/>
  <c r="T174"/>
  <c r="D174"/>
  <c r="T173"/>
  <c r="D173"/>
  <c r="T172"/>
  <c r="D172"/>
  <c r="T171"/>
  <c r="D171"/>
  <c r="T170"/>
  <c r="D170"/>
  <c r="T169"/>
  <c r="D169"/>
  <c r="T168"/>
  <c r="D168"/>
  <c r="T167"/>
  <c r="D167"/>
  <c r="T166"/>
  <c r="D166"/>
  <c r="T165"/>
  <c r="R165"/>
  <c r="Q165"/>
  <c r="P165"/>
  <c r="O165"/>
  <c r="N165"/>
  <c r="M165"/>
  <c r="L165"/>
  <c r="K165"/>
  <c r="J165"/>
  <c r="I165"/>
  <c r="H165"/>
  <c r="E165"/>
  <c r="F174" s="1"/>
  <c r="U174" s="1"/>
  <c r="D165"/>
  <c r="T159"/>
  <c r="D159"/>
  <c r="T158"/>
  <c r="D158"/>
  <c r="T157"/>
  <c r="D157"/>
  <c r="T156"/>
  <c r="D156"/>
  <c r="T155"/>
  <c r="D155"/>
  <c r="T154"/>
  <c r="D154"/>
  <c r="T153"/>
  <c r="D153"/>
  <c r="T152"/>
  <c r="D152"/>
  <c r="T151"/>
  <c r="D151"/>
  <c r="T150"/>
  <c r="D150"/>
  <c r="T149"/>
  <c r="R149"/>
  <c r="Q149"/>
  <c r="P149"/>
  <c r="O149"/>
  <c r="N149"/>
  <c r="M149"/>
  <c r="L149"/>
  <c r="K149"/>
  <c r="J149"/>
  <c r="I149"/>
  <c r="H149"/>
  <c r="D149"/>
  <c r="T143"/>
  <c r="D143"/>
  <c r="T142"/>
  <c r="D142"/>
  <c r="T141"/>
  <c r="D141"/>
  <c r="T140"/>
  <c r="D140"/>
  <c r="T139"/>
  <c r="D139"/>
  <c r="T138"/>
  <c r="D138"/>
  <c r="T137"/>
  <c r="D137"/>
  <c r="T136"/>
  <c r="D136"/>
  <c r="T135"/>
  <c r="D135"/>
  <c r="T134"/>
  <c r="D134"/>
  <c r="T133"/>
  <c r="R133"/>
  <c r="Q133"/>
  <c r="P133"/>
  <c r="O133"/>
  <c r="N133"/>
  <c r="M133"/>
  <c r="L133"/>
  <c r="K133"/>
  <c r="J133"/>
  <c r="I133"/>
  <c r="H133"/>
  <c r="D133"/>
  <c r="T127"/>
  <c r="D127"/>
  <c r="T126"/>
  <c r="D126"/>
  <c r="T125"/>
  <c r="D125"/>
  <c r="T124"/>
  <c r="D124"/>
  <c r="T123"/>
  <c r="D123"/>
  <c r="T122"/>
  <c r="D122"/>
  <c r="T121"/>
  <c r="D121"/>
  <c r="T120"/>
  <c r="D120"/>
  <c r="T119"/>
  <c r="D119"/>
  <c r="T118"/>
  <c r="D118"/>
  <c r="T117"/>
  <c r="R117"/>
  <c r="Q117"/>
  <c r="P117"/>
  <c r="O117"/>
  <c r="N117"/>
  <c r="M117"/>
  <c r="L117"/>
  <c r="K117"/>
  <c r="J117"/>
  <c r="I117"/>
  <c r="H117"/>
  <c r="D117"/>
  <c r="T111"/>
  <c r="D111"/>
  <c r="T110"/>
  <c r="D110"/>
  <c r="T109"/>
  <c r="D109"/>
  <c r="T108"/>
  <c r="D108"/>
  <c r="T107"/>
  <c r="D107"/>
  <c r="T106"/>
  <c r="D106"/>
  <c r="T105"/>
  <c r="D105"/>
  <c r="T104"/>
  <c r="D104"/>
  <c r="T103"/>
  <c r="D103"/>
  <c r="T102"/>
  <c r="D102"/>
  <c r="E101" s="1"/>
  <c r="F111" s="1"/>
  <c r="U111" s="1"/>
  <c r="T101"/>
  <c r="R101"/>
  <c r="Q101"/>
  <c r="P101"/>
  <c r="O101"/>
  <c r="N101"/>
  <c r="M101"/>
  <c r="L101"/>
  <c r="K101"/>
  <c r="J101"/>
  <c r="I101"/>
  <c r="H101"/>
  <c r="D101"/>
  <c r="T95"/>
  <c r="D95"/>
  <c r="T94"/>
  <c r="D94"/>
  <c r="T93"/>
  <c r="D93"/>
  <c r="T92"/>
  <c r="D92"/>
  <c r="T91"/>
  <c r="D91"/>
  <c r="T90"/>
  <c r="D90"/>
  <c r="T89"/>
  <c r="D89"/>
  <c r="T88"/>
  <c r="D88"/>
  <c r="T87"/>
  <c r="D87"/>
  <c r="E85" s="1"/>
  <c r="T86"/>
  <c r="D86"/>
  <c r="T85"/>
  <c r="R85"/>
  <c r="Q85"/>
  <c r="P85"/>
  <c r="O85"/>
  <c r="N85"/>
  <c r="M85"/>
  <c r="L85"/>
  <c r="K85"/>
  <c r="J85"/>
  <c r="I85"/>
  <c r="H85"/>
  <c r="D85"/>
  <c r="T79"/>
  <c r="D79"/>
  <c r="T78"/>
  <c r="D78"/>
  <c r="T77"/>
  <c r="D77"/>
  <c r="T76"/>
  <c r="D76"/>
  <c r="T75"/>
  <c r="D75"/>
  <c r="T74"/>
  <c r="D74"/>
  <c r="T73"/>
  <c r="D73"/>
  <c r="T72"/>
  <c r="D72"/>
  <c r="T71"/>
  <c r="D71"/>
  <c r="T70"/>
  <c r="D70"/>
  <c r="T69"/>
  <c r="R69"/>
  <c r="Q69"/>
  <c r="P69"/>
  <c r="O69"/>
  <c r="N69"/>
  <c r="M69"/>
  <c r="L69"/>
  <c r="K69"/>
  <c r="J69"/>
  <c r="I69"/>
  <c r="H69"/>
  <c r="E69"/>
  <c r="F78" s="1"/>
  <c r="U78" s="1"/>
  <c r="D69"/>
  <c r="T63"/>
  <c r="D63"/>
  <c r="T62"/>
  <c r="D62"/>
  <c r="T61"/>
  <c r="D61"/>
  <c r="T60"/>
  <c r="D60"/>
  <c r="T59"/>
  <c r="D59"/>
  <c r="T58"/>
  <c r="D58"/>
  <c r="T57"/>
  <c r="D57"/>
  <c r="T56"/>
  <c r="D56"/>
  <c r="T55"/>
  <c r="D55"/>
  <c r="T54"/>
  <c r="D54"/>
  <c r="T53"/>
  <c r="R53"/>
  <c r="Q53"/>
  <c r="P53"/>
  <c r="O53"/>
  <c r="N53"/>
  <c r="M53"/>
  <c r="L53"/>
  <c r="K53"/>
  <c r="J53"/>
  <c r="I53"/>
  <c r="H53"/>
  <c r="D53"/>
  <c r="E53" s="1"/>
  <c r="T47"/>
  <c r="D47"/>
  <c r="T46"/>
  <c r="D46"/>
  <c r="T45"/>
  <c r="D45"/>
  <c r="T44"/>
  <c r="D44"/>
  <c r="T43"/>
  <c r="D43"/>
  <c r="T42"/>
  <c r="D42"/>
  <c r="T41"/>
  <c r="D41"/>
  <c r="T40"/>
  <c r="D40"/>
  <c r="T39"/>
  <c r="D39"/>
  <c r="E37" s="1"/>
  <c r="F46" s="1"/>
  <c r="U46" s="1"/>
  <c r="T38"/>
  <c r="D38"/>
  <c r="T37"/>
  <c r="R37"/>
  <c r="Q37"/>
  <c r="P37"/>
  <c r="O37"/>
  <c r="N37"/>
  <c r="M37"/>
  <c r="L37"/>
  <c r="K37"/>
  <c r="J37"/>
  <c r="I37"/>
  <c r="H37"/>
  <c r="D37"/>
  <c r="T31"/>
  <c r="D31"/>
  <c r="T30"/>
  <c r="D30"/>
  <c r="T29"/>
  <c r="D29"/>
  <c r="T28"/>
  <c r="D28"/>
  <c r="T27"/>
  <c r="D27"/>
  <c r="T26"/>
  <c r="D26"/>
  <c r="T25"/>
  <c r="D25"/>
  <c r="T24"/>
  <c r="D24"/>
  <c r="T23"/>
  <c r="D23"/>
  <c r="T22"/>
  <c r="D22"/>
  <c r="T21"/>
  <c r="R21"/>
  <c r="Q21"/>
  <c r="P21"/>
  <c r="O21"/>
  <c r="N21"/>
  <c r="M21"/>
  <c r="L21"/>
  <c r="K21"/>
  <c r="J21"/>
  <c r="I21"/>
  <c r="H21"/>
  <c r="D21"/>
  <c r="T14"/>
  <c r="D14"/>
  <c r="T13"/>
  <c r="D13"/>
  <c r="T12"/>
  <c r="D12"/>
  <c r="T11"/>
  <c r="D11"/>
  <c r="T10"/>
  <c r="D10"/>
  <c r="T9"/>
  <c r="D9"/>
  <c r="T8"/>
  <c r="D8"/>
  <c r="T7"/>
  <c r="D7"/>
  <c r="T6"/>
  <c r="D6"/>
  <c r="T5"/>
  <c r="D5"/>
  <c r="T4"/>
  <c r="R4"/>
  <c r="Q4"/>
  <c r="P4"/>
  <c r="O4"/>
  <c r="N4"/>
  <c r="M4"/>
  <c r="L4"/>
  <c r="K4"/>
  <c r="J4"/>
  <c r="I4"/>
  <c r="H4"/>
  <c r="D4"/>
  <c r="E4" s="1"/>
  <c r="N119" i="57"/>
  <c r="D119"/>
  <c r="N118"/>
  <c r="D118"/>
  <c r="N117"/>
  <c r="D117"/>
  <c r="N116"/>
  <c r="L116"/>
  <c r="K116"/>
  <c r="J116"/>
  <c r="I116"/>
  <c r="H116"/>
  <c r="D116"/>
  <c r="N115"/>
  <c r="L115"/>
  <c r="K115"/>
  <c r="J115"/>
  <c r="I115"/>
  <c r="H115"/>
  <c r="D115"/>
  <c r="N109"/>
  <c r="D109"/>
  <c r="N108"/>
  <c r="D108"/>
  <c r="N107"/>
  <c r="D107"/>
  <c r="N106"/>
  <c r="L106"/>
  <c r="K106"/>
  <c r="J106"/>
  <c r="I106"/>
  <c r="H106"/>
  <c r="D106"/>
  <c r="N105"/>
  <c r="L105"/>
  <c r="K105"/>
  <c r="J105"/>
  <c r="I105"/>
  <c r="H105"/>
  <c r="D105"/>
  <c r="N99"/>
  <c r="D99"/>
  <c r="N98"/>
  <c r="D98"/>
  <c r="N97"/>
  <c r="D97"/>
  <c r="N96"/>
  <c r="L96"/>
  <c r="K96"/>
  <c r="J96"/>
  <c r="I96"/>
  <c r="H96"/>
  <c r="D96"/>
  <c r="N95"/>
  <c r="L95"/>
  <c r="K95"/>
  <c r="J95"/>
  <c r="I95"/>
  <c r="H95"/>
  <c r="D95"/>
  <c r="N89"/>
  <c r="D89"/>
  <c r="N88"/>
  <c r="D88"/>
  <c r="N87"/>
  <c r="D87"/>
  <c r="N86"/>
  <c r="L86"/>
  <c r="K86"/>
  <c r="J86"/>
  <c r="I86"/>
  <c r="H86"/>
  <c r="D86"/>
  <c r="N85"/>
  <c r="L85"/>
  <c r="K85"/>
  <c r="J85"/>
  <c r="I85"/>
  <c r="H85"/>
  <c r="D85"/>
  <c r="N79"/>
  <c r="D79"/>
  <c r="N78"/>
  <c r="D78"/>
  <c r="N77"/>
  <c r="D77"/>
  <c r="N76"/>
  <c r="L76"/>
  <c r="K76"/>
  <c r="J76"/>
  <c r="I76"/>
  <c r="H76"/>
  <c r="D76"/>
  <c r="N75"/>
  <c r="L75"/>
  <c r="K75"/>
  <c r="J75"/>
  <c r="I75"/>
  <c r="H75"/>
  <c r="D75"/>
  <c r="N69"/>
  <c r="D69"/>
  <c r="N68"/>
  <c r="D68"/>
  <c r="N67"/>
  <c r="D67"/>
  <c r="E65" s="1"/>
  <c r="F65" s="1"/>
  <c r="N66"/>
  <c r="L66"/>
  <c r="K66"/>
  <c r="J66"/>
  <c r="I66"/>
  <c r="H66"/>
  <c r="D66"/>
  <c r="N65"/>
  <c r="L65"/>
  <c r="K65"/>
  <c r="J65"/>
  <c r="I65"/>
  <c r="H65"/>
  <c r="D65"/>
  <c r="N59"/>
  <c r="D59"/>
  <c r="N58"/>
  <c r="D58"/>
  <c r="N57"/>
  <c r="D57"/>
  <c r="N56"/>
  <c r="L56"/>
  <c r="K56"/>
  <c r="J56"/>
  <c r="I56"/>
  <c r="H56"/>
  <c r="D56"/>
  <c r="N55"/>
  <c r="L55"/>
  <c r="K55"/>
  <c r="J55"/>
  <c r="I55"/>
  <c r="H55"/>
  <c r="D55"/>
  <c r="N49"/>
  <c r="D49"/>
  <c r="N48"/>
  <c r="D48"/>
  <c r="N47"/>
  <c r="D47"/>
  <c r="N46"/>
  <c r="L46"/>
  <c r="K46"/>
  <c r="J46"/>
  <c r="I46"/>
  <c r="H46"/>
  <c r="D46"/>
  <c r="E45" s="1"/>
  <c r="N45"/>
  <c r="L45"/>
  <c r="K45"/>
  <c r="J45"/>
  <c r="I45"/>
  <c r="H45"/>
  <c r="D45"/>
  <c r="N39"/>
  <c r="D39"/>
  <c r="N38"/>
  <c r="D38"/>
  <c r="N37"/>
  <c r="D37"/>
  <c r="N36"/>
  <c r="L36"/>
  <c r="K36"/>
  <c r="J36"/>
  <c r="I36"/>
  <c r="H36"/>
  <c r="D36"/>
  <c r="E35" s="1"/>
  <c r="N35"/>
  <c r="L35"/>
  <c r="K35"/>
  <c r="J35"/>
  <c r="I35"/>
  <c r="H35"/>
  <c r="D35"/>
  <c r="N29"/>
  <c r="D29"/>
  <c r="N28"/>
  <c r="D28"/>
  <c r="N27"/>
  <c r="D27"/>
  <c r="N26"/>
  <c r="L26"/>
  <c r="K26"/>
  <c r="J26"/>
  <c r="I26"/>
  <c r="H26"/>
  <c r="D26"/>
  <c r="N25"/>
  <c r="L25"/>
  <c r="K25"/>
  <c r="J25"/>
  <c r="I25"/>
  <c r="H25"/>
  <c r="D25"/>
  <c r="N19"/>
  <c r="D19"/>
  <c r="N18"/>
  <c r="D18"/>
  <c r="N17"/>
  <c r="D17"/>
  <c r="N16"/>
  <c r="L16"/>
  <c r="K16"/>
  <c r="J16"/>
  <c r="I16"/>
  <c r="H16"/>
  <c r="D16"/>
  <c r="N15"/>
  <c r="L15"/>
  <c r="K15"/>
  <c r="J15"/>
  <c r="I15"/>
  <c r="H15"/>
  <c r="D15"/>
  <c r="N8"/>
  <c r="D8"/>
  <c r="N7"/>
  <c r="D7"/>
  <c r="N6"/>
  <c r="D6"/>
  <c r="N5"/>
  <c r="L5"/>
  <c r="K5"/>
  <c r="J5"/>
  <c r="I5"/>
  <c r="H5"/>
  <c r="D5"/>
  <c r="N4"/>
  <c r="L4"/>
  <c r="K4"/>
  <c r="J4"/>
  <c r="I4"/>
  <c r="H4"/>
  <c r="D4"/>
  <c r="E4" s="1"/>
  <c r="L117" i="56"/>
  <c r="D117"/>
  <c r="L115"/>
  <c r="D115"/>
  <c r="L113"/>
  <c r="J113"/>
  <c r="I113"/>
  <c r="I118" s="1"/>
  <c r="H113"/>
  <c r="E113"/>
  <c r="F117" s="1"/>
  <c r="M117" s="1"/>
  <c r="D113"/>
  <c r="L107"/>
  <c r="D107"/>
  <c r="E103" s="1"/>
  <c r="F103" s="1"/>
  <c r="M103" s="1"/>
  <c r="L105"/>
  <c r="D105"/>
  <c r="L103"/>
  <c r="J103"/>
  <c r="I103"/>
  <c r="I108" s="1"/>
  <c r="H103"/>
  <c r="D103"/>
  <c r="L97"/>
  <c r="D97"/>
  <c r="L95"/>
  <c r="D95"/>
  <c r="E93" s="1"/>
  <c r="F95" s="1"/>
  <c r="M95" s="1"/>
  <c r="L93"/>
  <c r="J93"/>
  <c r="I93"/>
  <c r="I98" s="1"/>
  <c r="H93"/>
  <c r="D93"/>
  <c r="I88"/>
  <c r="L87"/>
  <c r="D87"/>
  <c r="L85"/>
  <c r="D85"/>
  <c r="E83" s="1"/>
  <c r="F85" s="1"/>
  <c r="M85" s="1"/>
  <c r="L83"/>
  <c r="J83"/>
  <c r="I83"/>
  <c r="H83"/>
  <c r="D83"/>
  <c r="L77"/>
  <c r="D77"/>
  <c r="L75"/>
  <c r="D75"/>
  <c r="L73"/>
  <c r="J73"/>
  <c r="I73"/>
  <c r="I78" s="1"/>
  <c r="H73"/>
  <c r="D73"/>
  <c r="E73" s="1"/>
  <c r="F77" s="1"/>
  <c r="M77" s="1"/>
  <c r="L67"/>
  <c r="D67"/>
  <c r="L65"/>
  <c r="D65"/>
  <c r="L63"/>
  <c r="J63"/>
  <c r="I63"/>
  <c r="I68" s="1"/>
  <c r="H63"/>
  <c r="E63"/>
  <c r="F63" s="1"/>
  <c r="M63" s="1"/>
  <c r="D63"/>
  <c r="L57"/>
  <c r="D57"/>
  <c r="L55"/>
  <c r="D55"/>
  <c r="L53"/>
  <c r="J53"/>
  <c r="I53"/>
  <c r="I58" s="1"/>
  <c r="H53"/>
  <c r="E53"/>
  <c r="F55" s="1"/>
  <c r="M55" s="1"/>
  <c r="D53"/>
  <c r="I48"/>
  <c r="L47"/>
  <c r="D47"/>
  <c r="L45"/>
  <c r="D45"/>
  <c r="L43"/>
  <c r="J43"/>
  <c r="I43"/>
  <c r="H43"/>
  <c r="D43"/>
  <c r="E43" s="1"/>
  <c r="F45" s="1"/>
  <c r="M45" s="1"/>
  <c r="L37"/>
  <c r="D37"/>
  <c r="L35"/>
  <c r="D35"/>
  <c r="L33"/>
  <c r="J33"/>
  <c r="I33"/>
  <c r="I38" s="1"/>
  <c r="H33"/>
  <c r="D33"/>
  <c r="E33" s="1"/>
  <c r="F33" s="1"/>
  <c r="M33" s="1"/>
  <c r="L27"/>
  <c r="D27"/>
  <c r="L25"/>
  <c r="D25"/>
  <c r="L23"/>
  <c r="J23"/>
  <c r="I23"/>
  <c r="I28" s="1"/>
  <c r="H23"/>
  <c r="D23"/>
  <c r="E23" s="1"/>
  <c r="I18"/>
  <c r="L17"/>
  <c r="D17"/>
  <c r="L16"/>
  <c r="D16"/>
  <c r="L15"/>
  <c r="J15"/>
  <c r="I15"/>
  <c r="H15"/>
  <c r="D15"/>
  <c r="E15" s="1"/>
  <c r="L8"/>
  <c r="D8"/>
  <c r="L6"/>
  <c r="D6"/>
  <c r="E4" s="1"/>
  <c r="F8" s="1"/>
  <c r="M8" s="1"/>
  <c r="L4"/>
  <c r="J4"/>
  <c r="I4"/>
  <c r="H4"/>
  <c r="G4"/>
  <c r="D4"/>
  <c r="D21" i="5"/>
  <c r="B179" i="58" s="1"/>
  <c r="D20" i="5"/>
  <c r="B101" i="56" s="1"/>
  <c r="D19" i="5"/>
  <c r="B91" i="56" s="1"/>
  <c r="D18" i="5"/>
  <c r="B131" i="58" s="1"/>
  <c r="D17" i="5"/>
  <c r="B71" i="56" s="1"/>
  <c r="D16" i="5"/>
  <c r="B61" i="56" s="1"/>
  <c r="D15" i="5"/>
  <c r="B51" i="56" s="1"/>
  <c r="D14" i="5"/>
  <c r="B41" i="56" s="1"/>
  <c r="D13" i="5"/>
  <c r="B31" i="56" s="1"/>
  <c r="D12" i="5"/>
  <c r="B21" i="56" s="1"/>
  <c r="D11" i="5"/>
  <c r="B13" i="56" s="1"/>
  <c r="D10" i="5"/>
  <c r="B2" i="58" s="1"/>
  <c r="C21" i="5"/>
  <c r="A111" i="56" s="1"/>
  <c r="C20" i="5"/>
  <c r="A101" i="56" s="1"/>
  <c r="C19" i="5"/>
  <c r="A91" i="56" s="1"/>
  <c r="C18" i="5"/>
  <c r="A81" i="56" s="1"/>
  <c r="C17" i="5"/>
  <c r="A71" i="56" s="1"/>
  <c r="C16" i="5"/>
  <c r="A61" i="56" s="1"/>
  <c r="C15" i="5"/>
  <c r="A51" i="56" s="1"/>
  <c r="C14" i="5"/>
  <c r="A67" i="58" s="1"/>
  <c r="C13" i="5"/>
  <c r="A31" i="56" s="1"/>
  <c r="C12" i="5"/>
  <c r="A21" i="56" s="1"/>
  <c r="C11" i="5"/>
  <c r="A13" i="56" s="1"/>
  <c r="C10" i="5"/>
  <c r="A2" i="56" s="1"/>
  <c r="F15" l="1"/>
  <c r="M15" s="1"/>
  <c r="F17"/>
  <c r="M17" s="1"/>
  <c r="F23"/>
  <c r="M23" s="1"/>
  <c r="F27"/>
  <c r="M27" s="1"/>
  <c r="E95" i="57"/>
  <c r="F98" s="1"/>
  <c r="O98" s="1"/>
  <c r="E25"/>
  <c r="F27" s="1"/>
  <c r="E55"/>
  <c r="F55" s="1"/>
  <c r="E133" i="58"/>
  <c r="F138" s="1"/>
  <c r="U138" s="1"/>
  <c r="F109"/>
  <c r="U109" s="1"/>
  <c r="E149"/>
  <c r="F156" s="1"/>
  <c r="U156" s="1"/>
  <c r="E85" i="57"/>
  <c r="F88" s="1"/>
  <c r="O88" s="1"/>
  <c r="E115"/>
  <c r="E21" i="58"/>
  <c r="F21" s="1"/>
  <c r="U21" s="1"/>
  <c r="E105" i="57"/>
  <c r="E15"/>
  <c r="F17" s="1"/>
  <c r="E117" i="58"/>
  <c r="E75" i="57"/>
  <c r="F75" s="1"/>
  <c r="A99" i="58"/>
  <c r="A19"/>
  <c r="B53" i="57"/>
  <c r="B23"/>
  <c r="B163" i="58"/>
  <c r="B103" i="57"/>
  <c r="A93"/>
  <c r="B83" i="58"/>
  <c r="A63" i="57"/>
  <c r="B35" i="58"/>
  <c r="A13" i="57"/>
  <c r="A147" i="58"/>
  <c r="A41" i="56"/>
  <c r="B2"/>
  <c r="B81"/>
  <c r="A33" i="57"/>
  <c r="A113"/>
  <c r="B73"/>
  <c r="A51" i="58"/>
  <c r="A179"/>
  <c r="B115"/>
  <c r="B111" i="56"/>
  <c r="A23" i="57"/>
  <c r="A103"/>
  <c r="B63"/>
  <c r="A35" i="58"/>
  <c r="A163"/>
  <c r="B99"/>
  <c r="A2" i="57"/>
  <c r="A83"/>
  <c r="B43"/>
  <c r="A2" i="58"/>
  <c r="A131"/>
  <c r="B67"/>
  <c r="A73" i="57"/>
  <c r="B33"/>
  <c r="B113"/>
  <c r="A115" i="58"/>
  <c r="B51"/>
  <c r="A53" i="57"/>
  <c r="B13"/>
  <c r="B93"/>
  <c r="A83" i="58"/>
  <c r="B19"/>
  <c r="B147"/>
  <c r="A43" i="57"/>
  <c r="B2"/>
  <c r="B83"/>
  <c r="F159" i="58"/>
  <c r="U159" s="1"/>
  <c r="F157"/>
  <c r="U157" s="1"/>
  <c r="F155"/>
  <c r="U155" s="1"/>
  <c r="F153"/>
  <c r="U153" s="1"/>
  <c r="F151"/>
  <c r="U151" s="1"/>
  <c r="F191"/>
  <c r="U191" s="1"/>
  <c r="F189"/>
  <c r="U189" s="1"/>
  <c r="F187"/>
  <c r="U187" s="1"/>
  <c r="F185"/>
  <c r="U185" s="1"/>
  <c r="F183"/>
  <c r="U183" s="1"/>
  <c r="F190"/>
  <c r="U190" s="1"/>
  <c r="F188"/>
  <c r="U188" s="1"/>
  <c r="F186"/>
  <c r="U186" s="1"/>
  <c r="F184"/>
  <c r="U184" s="1"/>
  <c r="F182"/>
  <c r="U182" s="1"/>
  <c r="F181"/>
  <c r="U181" s="1"/>
  <c r="F143"/>
  <c r="U143" s="1"/>
  <c r="F139"/>
  <c r="U139" s="1"/>
  <c r="F137"/>
  <c r="U137" s="1"/>
  <c r="F27"/>
  <c r="U27" s="1"/>
  <c r="F25"/>
  <c r="U25" s="1"/>
  <c r="F30"/>
  <c r="U30" s="1"/>
  <c r="F28"/>
  <c r="U28" s="1"/>
  <c r="F26"/>
  <c r="U26" s="1"/>
  <c r="F24"/>
  <c r="U24" s="1"/>
  <c r="F23"/>
  <c r="U23" s="1"/>
  <c r="F63"/>
  <c r="U63" s="1"/>
  <c r="F61"/>
  <c r="U61" s="1"/>
  <c r="F59"/>
  <c r="U59" s="1"/>
  <c r="F57"/>
  <c r="U57" s="1"/>
  <c r="F55"/>
  <c r="U55" s="1"/>
  <c r="F62"/>
  <c r="U62" s="1"/>
  <c r="F60"/>
  <c r="U60" s="1"/>
  <c r="F58"/>
  <c r="U58" s="1"/>
  <c r="F56"/>
  <c r="U56" s="1"/>
  <c r="F54"/>
  <c r="U54" s="1"/>
  <c r="F53"/>
  <c r="U53" s="1"/>
  <c r="F14"/>
  <c r="U14" s="1"/>
  <c r="F12"/>
  <c r="U12" s="1"/>
  <c r="F10"/>
  <c r="U10" s="1"/>
  <c r="F8"/>
  <c r="U8" s="1"/>
  <c r="F6"/>
  <c r="U6" s="1"/>
  <c r="F13"/>
  <c r="U13" s="1"/>
  <c r="F11"/>
  <c r="U11" s="1"/>
  <c r="F9"/>
  <c r="U9" s="1"/>
  <c r="F7"/>
  <c r="U7" s="1"/>
  <c r="F5"/>
  <c r="U5" s="1"/>
  <c r="F4"/>
  <c r="U4" s="1"/>
  <c r="F94"/>
  <c r="U94" s="1"/>
  <c r="F92"/>
  <c r="U92" s="1"/>
  <c r="F90"/>
  <c r="U90" s="1"/>
  <c r="F88"/>
  <c r="U88" s="1"/>
  <c r="F86"/>
  <c r="U86" s="1"/>
  <c r="F85"/>
  <c r="U85" s="1"/>
  <c r="F95"/>
  <c r="U95" s="1"/>
  <c r="F93"/>
  <c r="U93" s="1"/>
  <c r="F91"/>
  <c r="U91" s="1"/>
  <c r="F89"/>
  <c r="U89" s="1"/>
  <c r="F87"/>
  <c r="U87" s="1"/>
  <c r="F126"/>
  <c r="U126" s="1"/>
  <c r="F124"/>
  <c r="U124" s="1"/>
  <c r="F122"/>
  <c r="U122" s="1"/>
  <c r="F120"/>
  <c r="U120" s="1"/>
  <c r="F118"/>
  <c r="U118" s="1"/>
  <c r="F117"/>
  <c r="U117" s="1"/>
  <c r="F127"/>
  <c r="U127" s="1"/>
  <c r="F125"/>
  <c r="U125" s="1"/>
  <c r="F123"/>
  <c r="U123" s="1"/>
  <c r="F121"/>
  <c r="U121" s="1"/>
  <c r="F119"/>
  <c r="U119" s="1"/>
  <c r="F71"/>
  <c r="U71" s="1"/>
  <c r="F73"/>
  <c r="U73" s="1"/>
  <c r="F75"/>
  <c r="U75" s="1"/>
  <c r="F77"/>
  <c r="U77" s="1"/>
  <c r="F79"/>
  <c r="U79" s="1"/>
  <c r="F101"/>
  <c r="U101" s="1"/>
  <c r="F43"/>
  <c r="U43" s="1"/>
  <c r="F102"/>
  <c r="U102" s="1"/>
  <c r="F104"/>
  <c r="U104" s="1"/>
  <c r="F106"/>
  <c r="U106" s="1"/>
  <c r="F108"/>
  <c r="U108" s="1"/>
  <c r="F110"/>
  <c r="U110" s="1"/>
  <c r="F167"/>
  <c r="U167" s="1"/>
  <c r="F169"/>
  <c r="U169" s="1"/>
  <c r="F171"/>
  <c r="U171" s="1"/>
  <c r="F173"/>
  <c r="U173" s="1"/>
  <c r="F175"/>
  <c r="U175" s="1"/>
  <c r="F39"/>
  <c r="U39" s="1"/>
  <c r="F41"/>
  <c r="U41" s="1"/>
  <c r="F45"/>
  <c r="U45" s="1"/>
  <c r="F47"/>
  <c r="U47" s="1"/>
  <c r="F69"/>
  <c r="U69" s="1"/>
  <c r="F70"/>
  <c r="U70" s="1"/>
  <c r="F72"/>
  <c r="U72" s="1"/>
  <c r="F74"/>
  <c r="U74" s="1"/>
  <c r="F76"/>
  <c r="U76" s="1"/>
  <c r="F37"/>
  <c r="U37" s="1"/>
  <c r="F165"/>
  <c r="U165" s="1"/>
  <c r="F38"/>
  <c r="U38" s="1"/>
  <c r="F40"/>
  <c r="U40" s="1"/>
  <c r="F42"/>
  <c r="U42" s="1"/>
  <c r="F44"/>
  <c r="U44" s="1"/>
  <c r="F103"/>
  <c r="U103" s="1"/>
  <c r="F105"/>
  <c r="U105" s="1"/>
  <c r="F107"/>
  <c r="U107" s="1"/>
  <c r="F166"/>
  <c r="U166" s="1"/>
  <c r="F168"/>
  <c r="U168" s="1"/>
  <c r="F170"/>
  <c r="U170" s="1"/>
  <c r="F172"/>
  <c r="U172" s="1"/>
  <c r="F36" i="57"/>
  <c r="F37"/>
  <c r="F38"/>
  <c r="O38" s="1"/>
  <c r="F39"/>
  <c r="O39" s="1"/>
  <c r="F35"/>
  <c r="F6"/>
  <c r="F7"/>
  <c r="O7" s="1"/>
  <c r="F8"/>
  <c r="O8" s="1"/>
  <c r="F4"/>
  <c r="F5"/>
  <c r="F87"/>
  <c r="F89"/>
  <c r="O89" s="1"/>
  <c r="F86"/>
  <c r="F85"/>
  <c r="F45"/>
  <c r="F46"/>
  <c r="F47"/>
  <c r="F49"/>
  <c r="O49" s="1"/>
  <c r="F48"/>
  <c r="O48" s="1"/>
  <c r="F95"/>
  <c r="F15"/>
  <c r="F16"/>
  <c r="F18"/>
  <c r="O18" s="1"/>
  <c r="F19"/>
  <c r="O19" s="1"/>
  <c r="F56"/>
  <c r="H67"/>
  <c r="L67"/>
  <c r="I67"/>
  <c r="O65"/>
  <c r="J67"/>
  <c r="K67"/>
  <c r="F109"/>
  <c r="O109" s="1"/>
  <c r="F107"/>
  <c r="F108"/>
  <c r="O108" s="1"/>
  <c r="F105"/>
  <c r="F106"/>
  <c r="F78"/>
  <c r="O78" s="1"/>
  <c r="F76"/>
  <c r="F77"/>
  <c r="F79"/>
  <c r="O79" s="1"/>
  <c r="F115"/>
  <c r="F116"/>
  <c r="F117"/>
  <c r="F118"/>
  <c r="O118" s="1"/>
  <c r="F119"/>
  <c r="O119" s="1"/>
  <c r="F69"/>
  <c r="O69" s="1"/>
  <c r="F68"/>
  <c r="O68" s="1"/>
  <c r="F67"/>
  <c r="F66"/>
  <c r="M18" i="56"/>
  <c r="M28"/>
  <c r="F57"/>
  <c r="M57" s="1"/>
  <c r="F37"/>
  <c r="M37" s="1"/>
  <c r="F25"/>
  <c r="M25" s="1"/>
  <c r="F47"/>
  <c r="M47" s="1"/>
  <c r="F105"/>
  <c r="M105" s="1"/>
  <c r="F35"/>
  <c r="M35" s="1"/>
  <c r="F16"/>
  <c r="M16" s="1"/>
  <c r="F65"/>
  <c r="M65" s="1"/>
  <c r="F87"/>
  <c r="M87" s="1"/>
  <c r="F73"/>
  <c r="M73" s="1"/>
  <c r="F113"/>
  <c r="M113" s="1"/>
  <c r="F115"/>
  <c r="M115" s="1"/>
  <c r="F75"/>
  <c r="M75" s="1"/>
  <c r="F97"/>
  <c r="M97" s="1"/>
  <c r="F4"/>
  <c r="M4" s="1"/>
  <c r="M9" s="1"/>
  <c r="F6"/>
  <c r="M6" s="1"/>
  <c r="F43"/>
  <c r="M43" s="1"/>
  <c r="F83"/>
  <c r="M83" s="1"/>
  <c r="F107"/>
  <c r="M107" s="1"/>
  <c r="F67"/>
  <c r="M67" s="1"/>
  <c r="F53"/>
  <c r="M53" s="1"/>
  <c r="F93"/>
  <c r="M93" s="1"/>
  <c r="M98" s="1"/>
  <c r="F96" i="57" l="1"/>
  <c r="H98" s="1"/>
  <c r="M38" i="56"/>
  <c r="F154" i="58"/>
  <c r="U154" s="1"/>
  <c r="F25" i="57"/>
  <c r="I27" s="1"/>
  <c r="F134" i="58"/>
  <c r="U134" s="1"/>
  <c r="F152"/>
  <c r="U152" s="1"/>
  <c r="F58" i="57"/>
  <c r="O58" s="1"/>
  <c r="F135" i="58"/>
  <c r="U135" s="1"/>
  <c r="F28" i="57"/>
  <c r="O28" s="1"/>
  <c r="F99"/>
  <c r="O99" s="1"/>
  <c r="F136" i="58"/>
  <c r="U136" s="1"/>
  <c r="M68" i="56"/>
  <c r="F26" i="57"/>
  <c r="J28" s="1"/>
  <c r="F31" i="58"/>
  <c r="U31" s="1"/>
  <c r="F150"/>
  <c r="U150" s="1"/>
  <c r="M58" i="56"/>
  <c r="F29" i="58"/>
  <c r="U29" s="1"/>
  <c r="F133"/>
  <c r="U133" s="1"/>
  <c r="U144" s="1"/>
  <c r="F149"/>
  <c r="U149" s="1"/>
  <c r="U160" s="1"/>
  <c r="U96"/>
  <c r="M118" i="56"/>
  <c r="N117" s="1"/>
  <c r="F141" i="58"/>
  <c r="U141" s="1"/>
  <c r="F59" i="57"/>
  <c r="O59" s="1"/>
  <c r="F57"/>
  <c r="F142" i="58"/>
  <c r="U142" s="1"/>
  <c r="F29" i="57"/>
  <c r="O29" s="1"/>
  <c r="F97"/>
  <c r="L99" s="1"/>
  <c r="F22" i="58"/>
  <c r="U22" s="1"/>
  <c r="U32" s="1"/>
  <c r="F140"/>
  <c r="U140" s="1"/>
  <c r="F158"/>
  <c r="U158" s="1"/>
  <c r="M48" i="56"/>
  <c r="O47" s="1"/>
  <c r="E14" i="5" s="1"/>
  <c r="M108" i="56"/>
  <c r="N107" s="1"/>
  <c r="U15" i="58"/>
  <c r="U176"/>
  <c r="U128"/>
  <c r="U80"/>
  <c r="U112"/>
  <c r="U192"/>
  <c r="W95"/>
  <c r="G15" i="5" s="1"/>
  <c r="V95" i="58"/>
  <c r="U48"/>
  <c r="U64"/>
  <c r="H108" i="57"/>
  <c r="I108"/>
  <c r="J108"/>
  <c r="K108"/>
  <c r="L108"/>
  <c r="O106"/>
  <c r="K98"/>
  <c r="L98"/>
  <c r="O96"/>
  <c r="H88"/>
  <c r="I88"/>
  <c r="L88"/>
  <c r="J88"/>
  <c r="O86"/>
  <c r="K88"/>
  <c r="H8"/>
  <c r="L8"/>
  <c r="O6"/>
  <c r="I8"/>
  <c r="J8"/>
  <c r="K8"/>
  <c r="H79"/>
  <c r="I79"/>
  <c r="J79"/>
  <c r="K79"/>
  <c r="L79"/>
  <c r="O77"/>
  <c r="H58"/>
  <c r="I58"/>
  <c r="J58"/>
  <c r="K58"/>
  <c r="L58"/>
  <c r="O56"/>
  <c r="K99"/>
  <c r="O97"/>
  <c r="I99"/>
  <c r="H99"/>
  <c r="H87"/>
  <c r="I87"/>
  <c r="J87"/>
  <c r="K87"/>
  <c r="L87"/>
  <c r="O85"/>
  <c r="K69"/>
  <c r="L69"/>
  <c r="O67"/>
  <c r="J69"/>
  <c r="H69"/>
  <c r="I69"/>
  <c r="H29"/>
  <c r="I29"/>
  <c r="J29"/>
  <c r="K29"/>
  <c r="L29"/>
  <c r="O27"/>
  <c r="K47"/>
  <c r="L47"/>
  <c r="O45"/>
  <c r="J47"/>
  <c r="H47"/>
  <c r="I47"/>
  <c r="K68"/>
  <c r="L68"/>
  <c r="O66"/>
  <c r="H68"/>
  <c r="J68"/>
  <c r="I68"/>
  <c r="H117"/>
  <c r="I117"/>
  <c r="L117"/>
  <c r="J117"/>
  <c r="K117"/>
  <c r="O115"/>
  <c r="J48"/>
  <c r="K48"/>
  <c r="L48"/>
  <c r="O46"/>
  <c r="I48"/>
  <c r="H48"/>
  <c r="H6"/>
  <c r="J6"/>
  <c r="I6"/>
  <c r="K6"/>
  <c r="L6"/>
  <c r="O4"/>
  <c r="H38"/>
  <c r="K38"/>
  <c r="I38"/>
  <c r="L38"/>
  <c r="O36"/>
  <c r="J38"/>
  <c r="H49"/>
  <c r="I49"/>
  <c r="J49"/>
  <c r="K49"/>
  <c r="L49"/>
  <c r="O47"/>
  <c r="H118"/>
  <c r="L118"/>
  <c r="I118"/>
  <c r="O116"/>
  <c r="J118"/>
  <c r="K118"/>
  <c r="J27"/>
  <c r="L27"/>
  <c r="O25"/>
  <c r="H27"/>
  <c r="K27"/>
  <c r="H59"/>
  <c r="I59"/>
  <c r="J59"/>
  <c r="L59"/>
  <c r="K59"/>
  <c r="O57"/>
  <c r="K17"/>
  <c r="L17"/>
  <c r="O15"/>
  <c r="H17"/>
  <c r="I17"/>
  <c r="J17"/>
  <c r="O5"/>
  <c r="H7"/>
  <c r="I7"/>
  <c r="J7"/>
  <c r="L7"/>
  <c r="K7"/>
  <c r="L39"/>
  <c r="O37"/>
  <c r="K39"/>
  <c r="H39"/>
  <c r="J39"/>
  <c r="I39"/>
  <c r="K119"/>
  <c r="L119"/>
  <c r="O117"/>
  <c r="H119"/>
  <c r="J119"/>
  <c r="I119"/>
  <c r="K28"/>
  <c r="H109"/>
  <c r="I109"/>
  <c r="J109"/>
  <c r="K109"/>
  <c r="L109"/>
  <c r="O107"/>
  <c r="H57"/>
  <c r="I57"/>
  <c r="J57"/>
  <c r="K57"/>
  <c r="L57"/>
  <c r="O55"/>
  <c r="K18"/>
  <c r="L18"/>
  <c r="O16"/>
  <c r="I18"/>
  <c r="H18"/>
  <c r="J18"/>
  <c r="L89"/>
  <c r="H89"/>
  <c r="K89"/>
  <c r="I89"/>
  <c r="J89"/>
  <c r="O87"/>
  <c r="J77"/>
  <c r="K77"/>
  <c r="L77"/>
  <c r="O75"/>
  <c r="I77"/>
  <c r="H77"/>
  <c r="J19"/>
  <c r="O17"/>
  <c r="K19"/>
  <c r="H19"/>
  <c r="I19"/>
  <c r="L19"/>
  <c r="I107"/>
  <c r="J107"/>
  <c r="K107"/>
  <c r="L107"/>
  <c r="O105"/>
  <c r="H107"/>
  <c r="L97"/>
  <c r="O95"/>
  <c r="H97"/>
  <c r="J97"/>
  <c r="K97"/>
  <c r="I97"/>
  <c r="H37"/>
  <c r="I37"/>
  <c r="L37"/>
  <c r="J37"/>
  <c r="O35"/>
  <c r="K37"/>
  <c r="I78"/>
  <c r="J78"/>
  <c r="K78"/>
  <c r="L78"/>
  <c r="O76"/>
  <c r="H78"/>
  <c r="O107" i="56"/>
  <c r="E20" i="5" s="1"/>
  <c r="N37" i="56"/>
  <c r="O37"/>
  <c r="E13" i="5" s="1"/>
  <c r="N67" i="56"/>
  <c r="O67"/>
  <c r="E16" i="5" s="1"/>
  <c r="O117" i="56"/>
  <c r="E21" i="5" s="1"/>
  <c r="M88" i="56"/>
  <c r="M78"/>
  <c r="N57"/>
  <c r="O57"/>
  <c r="E15" i="5" s="1"/>
  <c r="N17" i="56"/>
  <c r="O17"/>
  <c r="E11" i="5" s="1"/>
  <c r="N97" i="56"/>
  <c r="O97"/>
  <c r="E19" i="5" s="1"/>
  <c r="N27" i="56"/>
  <c r="O27"/>
  <c r="E12" i="5" s="1"/>
  <c r="O8" i="56"/>
  <c r="E10" i="5" s="1"/>
  <c r="N8" i="56"/>
  <c r="L28" i="57" l="1"/>
  <c r="O26"/>
  <c r="O30" s="1"/>
  <c r="O9"/>
  <c r="P8" s="1"/>
  <c r="O60"/>
  <c r="Q59" s="1"/>
  <c r="F15" i="5" s="1"/>
  <c r="J98" i="57"/>
  <c r="I98"/>
  <c r="N47" i="56"/>
  <c r="H28" i="57"/>
  <c r="J99"/>
  <c r="I28"/>
  <c r="O70"/>
  <c r="V14" i="58"/>
  <c r="W14"/>
  <c r="G10" i="5" s="1"/>
  <c r="V175" i="58"/>
  <c r="W175"/>
  <c r="G20" i="5" s="1"/>
  <c r="V191" i="58"/>
  <c r="W191"/>
  <c r="G21" i="5" s="1"/>
  <c r="V127" i="58"/>
  <c r="W127"/>
  <c r="G17" i="5" s="1"/>
  <c r="V63" i="58"/>
  <c r="W63"/>
  <c r="G13" i="5" s="1"/>
  <c r="V31" i="58"/>
  <c r="W31"/>
  <c r="G11" i="5" s="1"/>
  <c r="V47" i="58"/>
  <c r="W47"/>
  <c r="G12" i="5" s="1"/>
  <c r="V143" i="58"/>
  <c r="W143"/>
  <c r="G18" i="5" s="1"/>
  <c r="V159" i="58"/>
  <c r="W159"/>
  <c r="G19" i="5" s="1"/>
  <c r="V79" i="58"/>
  <c r="W79"/>
  <c r="G14" i="5" s="1"/>
  <c r="V111" i="58"/>
  <c r="W111"/>
  <c r="G16" i="5" s="1"/>
  <c r="P69" i="57"/>
  <c r="Q69"/>
  <c r="F16" i="5" s="1"/>
  <c r="O120" i="57"/>
  <c r="O110"/>
  <c r="O90"/>
  <c r="Q8"/>
  <c r="F10" i="5" s="1"/>
  <c r="O20" i="57"/>
  <c r="P59"/>
  <c r="O100"/>
  <c r="O80"/>
  <c r="O40"/>
  <c r="O50"/>
  <c r="N87" i="56"/>
  <c r="O87"/>
  <c r="E18" i="5" s="1"/>
  <c r="N77" i="56"/>
  <c r="O77"/>
  <c r="E17" i="5" s="1"/>
  <c r="Q19" i="57" l="1"/>
  <c r="F11" i="5" s="1"/>
  <c r="P19" i="57"/>
  <c r="P119"/>
  <c r="Q119"/>
  <c r="F21" i="5" s="1"/>
  <c r="P99" i="57"/>
  <c r="Q99"/>
  <c r="F19" i="5" s="1"/>
  <c r="P109" i="57"/>
  <c r="Q109"/>
  <c r="F20" i="5" s="1"/>
  <c r="Q79" i="57"/>
  <c r="F17" i="5" s="1"/>
  <c r="P79" i="57"/>
  <c r="P89"/>
  <c r="Q89"/>
  <c r="F18" i="5" s="1"/>
  <c r="P39" i="57"/>
  <c r="Q39"/>
  <c r="F13" i="5" s="1"/>
  <c r="P29" i="57"/>
  <c r="Q29"/>
  <c r="F12" i="5" s="1"/>
  <c r="Q49" i="57"/>
  <c r="F14" i="5" s="1"/>
  <c r="P49" i="57"/>
  <c r="T271" i="46" l="1"/>
  <c r="D271"/>
  <c r="T270"/>
  <c r="D270"/>
  <c r="T269"/>
  <c r="D269"/>
  <c r="T268"/>
  <c r="D268"/>
  <c r="T267"/>
  <c r="D267"/>
  <c r="T266"/>
  <c r="D266"/>
  <c r="T265"/>
  <c r="D265"/>
  <c r="T264"/>
  <c r="D264"/>
  <c r="T263"/>
  <c r="D263"/>
  <c r="T262"/>
  <c r="D262"/>
  <c r="T261"/>
  <c r="R261"/>
  <c r="Q261"/>
  <c r="P261"/>
  <c r="O261"/>
  <c r="N261"/>
  <c r="M261"/>
  <c r="L261"/>
  <c r="K261"/>
  <c r="J261"/>
  <c r="I261"/>
  <c r="H261"/>
  <c r="D261"/>
  <c r="E261" s="1"/>
  <c r="T255"/>
  <c r="D255"/>
  <c r="T254"/>
  <c r="D254"/>
  <c r="T253"/>
  <c r="D253"/>
  <c r="T252"/>
  <c r="D252"/>
  <c r="T251"/>
  <c r="D251"/>
  <c r="T250"/>
  <c r="D250"/>
  <c r="T249"/>
  <c r="D249"/>
  <c r="T248"/>
  <c r="D248"/>
  <c r="T247"/>
  <c r="D247"/>
  <c r="T246"/>
  <c r="D246"/>
  <c r="T245"/>
  <c r="R245"/>
  <c r="Q245"/>
  <c r="P245"/>
  <c r="O245"/>
  <c r="N245"/>
  <c r="M245"/>
  <c r="L245"/>
  <c r="K245"/>
  <c r="J245"/>
  <c r="I245"/>
  <c r="H245"/>
  <c r="D245"/>
  <c r="T239"/>
  <c r="D239"/>
  <c r="T238"/>
  <c r="D238"/>
  <c r="T237"/>
  <c r="D237"/>
  <c r="T236"/>
  <c r="D236"/>
  <c r="T235"/>
  <c r="D235"/>
  <c r="T234"/>
  <c r="D234"/>
  <c r="T233"/>
  <c r="D233"/>
  <c r="T232"/>
  <c r="D232"/>
  <c r="T231"/>
  <c r="D231"/>
  <c r="T230"/>
  <c r="D230"/>
  <c r="E229" s="1"/>
  <c r="F239" s="1"/>
  <c r="U239" s="1"/>
  <c r="T229"/>
  <c r="R229"/>
  <c r="Q229"/>
  <c r="P229"/>
  <c r="O229"/>
  <c r="N229"/>
  <c r="M229"/>
  <c r="L229"/>
  <c r="K229"/>
  <c r="J229"/>
  <c r="I229"/>
  <c r="H229"/>
  <c r="D229"/>
  <c r="T223"/>
  <c r="D223"/>
  <c r="T222"/>
  <c r="D222"/>
  <c r="T221"/>
  <c r="D221"/>
  <c r="T220"/>
  <c r="D220"/>
  <c r="T219"/>
  <c r="D219"/>
  <c r="T218"/>
  <c r="D218"/>
  <c r="T217"/>
  <c r="D217"/>
  <c r="T216"/>
  <c r="D216"/>
  <c r="T215"/>
  <c r="D215"/>
  <c r="T214"/>
  <c r="D214"/>
  <c r="T213"/>
  <c r="R213"/>
  <c r="Q213"/>
  <c r="P213"/>
  <c r="O213"/>
  <c r="N213"/>
  <c r="M213"/>
  <c r="L213"/>
  <c r="K213"/>
  <c r="J213"/>
  <c r="I213"/>
  <c r="H213"/>
  <c r="D213"/>
  <c r="E213" s="1"/>
  <c r="T207"/>
  <c r="D207"/>
  <c r="T206"/>
  <c r="D206"/>
  <c r="T205"/>
  <c r="D205"/>
  <c r="T204"/>
  <c r="D204"/>
  <c r="T203"/>
  <c r="D203"/>
  <c r="T202"/>
  <c r="D202"/>
  <c r="T201"/>
  <c r="D201"/>
  <c r="T200"/>
  <c r="D200"/>
  <c r="T199"/>
  <c r="D199"/>
  <c r="T198"/>
  <c r="D198"/>
  <c r="T197"/>
  <c r="R197"/>
  <c r="Q197"/>
  <c r="P197"/>
  <c r="O197"/>
  <c r="N197"/>
  <c r="M197"/>
  <c r="L197"/>
  <c r="K197"/>
  <c r="J197"/>
  <c r="I197"/>
  <c r="H197"/>
  <c r="D197"/>
  <c r="T191"/>
  <c r="D191"/>
  <c r="T190"/>
  <c r="D190"/>
  <c r="T189"/>
  <c r="D189"/>
  <c r="T188"/>
  <c r="D188"/>
  <c r="T187"/>
  <c r="D187"/>
  <c r="T186"/>
  <c r="D186"/>
  <c r="T185"/>
  <c r="D185"/>
  <c r="T184"/>
  <c r="D184"/>
  <c r="T183"/>
  <c r="D183"/>
  <c r="T182"/>
  <c r="D182"/>
  <c r="T181"/>
  <c r="R181"/>
  <c r="Q181"/>
  <c r="P181"/>
  <c r="O181"/>
  <c r="N181"/>
  <c r="M181"/>
  <c r="L181"/>
  <c r="K181"/>
  <c r="J181"/>
  <c r="I181"/>
  <c r="H181"/>
  <c r="D181"/>
  <c r="T175"/>
  <c r="D175"/>
  <c r="T174"/>
  <c r="D174"/>
  <c r="T173"/>
  <c r="D173"/>
  <c r="T172"/>
  <c r="D172"/>
  <c r="T171"/>
  <c r="D171"/>
  <c r="T170"/>
  <c r="D170"/>
  <c r="T169"/>
  <c r="D169"/>
  <c r="T168"/>
  <c r="D168"/>
  <c r="T167"/>
  <c r="D167"/>
  <c r="T166"/>
  <c r="D166"/>
  <c r="T165"/>
  <c r="R165"/>
  <c r="Q165"/>
  <c r="P165"/>
  <c r="O165"/>
  <c r="N165"/>
  <c r="M165"/>
  <c r="L165"/>
  <c r="K165"/>
  <c r="J165"/>
  <c r="I165"/>
  <c r="H165"/>
  <c r="D165"/>
  <c r="T159"/>
  <c r="D159"/>
  <c r="T158"/>
  <c r="D158"/>
  <c r="T157"/>
  <c r="D157"/>
  <c r="T156"/>
  <c r="D156"/>
  <c r="T155"/>
  <c r="D155"/>
  <c r="T154"/>
  <c r="D154"/>
  <c r="T153"/>
  <c r="D153"/>
  <c r="T152"/>
  <c r="D152"/>
  <c r="T151"/>
  <c r="D151"/>
  <c r="T150"/>
  <c r="D150"/>
  <c r="T149"/>
  <c r="R149"/>
  <c r="Q149"/>
  <c r="P149"/>
  <c r="O149"/>
  <c r="N149"/>
  <c r="M149"/>
  <c r="L149"/>
  <c r="K149"/>
  <c r="J149"/>
  <c r="I149"/>
  <c r="H149"/>
  <c r="D149"/>
  <c r="E149" s="1"/>
  <c r="T143"/>
  <c r="D143"/>
  <c r="T142"/>
  <c r="D142"/>
  <c r="T141"/>
  <c r="D141"/>
  <c r="T140"/>
  <c r="D140"/>
  <c r="T139"/>
  <c r="D139"/>
  <c r="T138"/>
  <c r="D138"/>
  <c r="T137"/>
  <c r="D137"/>
  <c r="T136"/>
  <c r="D136"/>
  <c r="T135"/>
  <c r="D135"/>
  <c r="T134"/>
  <c r="D134"/>
  <c r="T133"/>
  <c r="R133"/>
  <c r="Q133"/>
  <c r="P133"/>
  <c r="O133"/>
  <c r="N133"/>
  <c r="M133"/>
  <c r="L133"/>
  <c r="K133"/>
  <c r="J133"/>
  <c r="I133"/>
  <c r="H133"/>
  <c r="D133"/>
  <c r="T127"/>
  <c r="D127"/>
  <c r="T126"/>
  <c r="D126"/>
  <c r="T125"/>
  <c r="D125"/>
  <c r="T124"/>
  <c r="D124"/>
  <c r="T123"/>
  <c r="D123"/>
  <c r="T122"/>
  <c r="D122"/>
  <c r="T121"/>
  <c r="D121"/>
  <c r="T120"/>
  <c r="D120"/>
  <c r="T119"/>
  <c r="D119"/>
  <c r="T118"/>
  <c r="D118"/>
  <c r="T117"/>
  <c r="R117"/>
  <c r="Q117"/>
  <c r="P117"/>
  <c r="O117"/>
  <c r="N117"/>
  <c r="M117"/>
  <c r="L117"/>
  <c r="K117"/>
  <c r="J117"/>
  <c r="I117"/>
  <c r="H117"/>
  <c r="D117"/>
  <c r="E117" s="1"/>
  <c r="T111"/>
  <c r="D111"/>
  <c r="T110"/>
  <c r="D110"/>
  <c r="T109"/>
  <c r="D109"/>
  <c r="T108"/>
  <c r="D108"/>
  <c r="T107"/>
  <c r="D107"/>
  <c r="T106"/>
  <c r="D106"/>
  <c r="T105"/>
  <c r="D105"/>
  <c r="T104"/>
  <c r="D104"/>
  <c r="T103"/>
  <c r="D103"/>
  <c r="T102"/>
  <c r="D102"/>
  <c r="T101"/>
  <c r="R101"/>
  <c r="Q101"/>
  <c r="P101"/>
  <c r="O101"/>
  <c r="N101"/>
  <c r="M101"/>
  <c r="L101"/>
  <c r="K101"/>
  <c r="J101"/>
  <c r="I101"/>
  <c r="H101"/>
  <c r="D101"/>
  <c r="E101" s="1"/>
  <c r="F111" s="1"/>
  <c r="U111" s="1"/>
  <c r="T95"/>
  <c r="D95"/>
  <c r="T94"/>
  <c r="D94"/>
  <c r="T93"/>
  <c r="D93"/>
  <c r="T92"/>
  <c r="D92"/>
  <c r="T91"/>
  <c r="D91"/>
  <c r="T90"/>
  <c r="D90"/>
  <c r="T89"/>
  <c r="D89"/>
  <c r="T88"/>
  <c r="D88"/>
  <c r="T87"/>
  <c r="D87"/>
  <c r="T86"/>
  <c r="D86"/>
  <c r="T85"/>
  <c r="R85"/>
  <c r="Q85"/>
  <c r="P85"/>
  <c r="O85"/>
  <c r="N85"/>
  <c r="M85"/>
  <c r="L85"/>
  <c r="K85"/>
  <c r="J85"/>
  <c r="I85"/>
  <c r="H85"/>
  <c r="D85"/>
  <c r="T79"/>
  <c r="D79"/>
  <c r="T78"/>
  <c r="D78"/>
  <c r="T77"/>
  <c r="D77"/>
  <c r="T76"/>
  <c r="D76"/>
  <c r="T75"/>
  <c r="D75"/>
  <c r="T74"/>
  <c r="D74"/>
  <c r="T73"/>
  <c r="D73"/>
  <c r="T72"/>
  <c r="D72"/>
  <c r="T71"/>
  <c r="D71"/>
  <c r="T70"/>
  <c r="D70"/>
  <c r="T69"/>
  <c r="R69"/>
  <c r="Q69"/>
  <c r="P69"/>
  <c r="O69"/>
  <c r="N69"/>
  <c r="M69"/>
  <c r="L69"/>
  <c r="K69"/>
  <c r="J69"/>
  <c r="I69"/>
  <c r="H69"/>
  <c r="D69"/>
  <c r="E69" s="1"/>
  <c r="T63"/>
  <c r="D63"/>
  <c r="T62"/>
  <c r="D62"/>
  <c r="T61"/>
  <c r="D61"/>
  <c r="T60"/>
  <c r="D60"/>
  <c r="T59"/>
  <c r="D59"/>
  <c r="T58"/>
  <c r="D58"/>
  <c r="T57"/>
  <c r="D57"/>
  <c r="T56"/>
  <c r="D56"/>
  <c r="T55"/>
  <c r="D55"/>
  <c r="T54"/>
  <c r="D54"/>
  <c r="T53"/>
  <c r="R53"/>
  <c r="Q53"/>
  <c r="P53"/>
  <c r="O53"/>
  <c r="N53"/>
  <c r="M53"/>
  <c r="L53"/>
  <c r="K53"/>
  <c r="J53"/>
  <c r="I53"/>
  <c r="H53"/>
  <c r="D53"/>
  <c r="T47"/>
  <c r="D47"/>
  <c r="T46"/>
  <c r="D46"/>
  <c r="T45"/>
  <c r="D45"/>
  <c r="T44"/>
  <c r="D44"/>
  <c r="T43"/>
  <c r="D43"/>
  <c r="T42"/>
  <c r="D42"/>
  <c r="T41"/>
  <c r="D41"/>
  <c r="T40"/>
  <c r="D40"/>
  <c r="T39"/>
  <c r="D39"/>
  <c r="T38"/>
  <c r="D38"/>
  <c r="T37"/>
  <c r="R37"/>
  <c r="Q37"/>
  <c r="P37"/>
  <c r="O37"/>
  <c r="N37"/>
  <c r="M37"/>
  <c r="L37"/>
  <c r="K37"/>
  <c r="J37"/>
  <c r="I37"/>
  <c r="H37"/>
  <c r="D37"/>
  <c r="E37" s="1"/>
  <c r="F47" s="1"/>
  <c r="U47" s="1"/>
  <c r="T31"/>
  <c r="D31"/>
  <c r="T30"/>
  <c r="D30"/>
  <c r="T29"/>
  <c r="D29"/>
  <c r="T28"/>
  <c r="D28"/>
  <c r="T27"/>
  <c r="D27"/>
  <c r="T26"/>
  <c r="D26"/>
  <c r="T25"/>
  <c r="D25"/>
  <c r="T24"/>
  <c r="D24"/>
  <c r="T23"/>
  <c r="D23"/>
  <c r="T22"/>
  <c r="D22"/>
  <c r="T21"/>
  <c r="R21"/>
  <c r="Q21"/>
  <c r="P21"/>
  <c r="O21"/>
  <c r="N21"/>
  <c r="M21"/>
  <c r="L21"/>
  <c r="K21"/>
  <c r="J21"/>
  <c r="I21"/>
  <c r="H21"/>
  <c r="D21"/>
  <c r="E21" s="1"/>
  <c r="F26" s="1"/>
  <c r="T14"/>
  <c r="D14"/>
  <c r="T13"/>
  <c r="D13"/>
  <c r="T12"/>
  <c r="D12"/>
  <c r="T11"/>
  <c r="D11"/>
  <c r="T10"/>
  <c r="D10"/>
  <c r="T9"/>
  <c r="D9"/>
  <c r="T8"/>
  <c r="D8"/>
  <c r="T7"/>
  <c r="D7"/>
  <c r="T6"/>
  <c r="D6"/>
  <c r="T5"/>
  <c r="D5"/>
  <c r="T4"/>
  <c r="R4"/>
  <c r="Q4"/>
  <c r="P4"/>
  <c r="O4"/>
  <c r="N4"/>
  <c r="M4"/>
  <c r="L4"/>
  <c r="K4"/>
  <c r="J4"/>
  <c r="I4"/>
  <c r="H4"/>
  <c r="D4"/>
  <c r="T191" i="55"/>
  <c r="D191"/>
  <c r="T190"/>
  <c r="D190"/>
  <c r="T189"/>
  <c r="D189"/>
  <c r="T188"/>
  <c r="D188"/>
  <c r="T187"/>
  <c r="D187"/>
  <c r="T186"/>
  <c r="D186"/>
  <c r="T185"/>
  <c r="D185"/>
  <c r="T184"/>
  <c r="D184"/>
  <c r="T183"/>
  <c r="D183"/>
  <c r="T182"/>
  <c r="D182"/>
  <c r="T181"/>
  <c r="R181"/>
  <c r="Q181"/>
  <c r="P181"/>
  <c r="O181"/>
  <c r="N181"/>
  <c r="M181"/>
  <c r="L181"/>
  <c r="K181"/>
  <c r="J181"/>
  <c r="I181"/>
  <c r="H181"/>
  <c r="D181"/>
  <c r="T175"/>
  <c r="D175"/>
  <c r="T174"/>
  <c r="D174"/>
  <c r="T173"/>
  <c r="D173"/>
  <c r="T172"/>
  <c r="D172"/>
  <c r="T171"/>
  <c r="D171"/>
  <c r="T170"/>
  <c r="D170"/>
  <c r="T169"/>
  <c r="D169"/>
  <c r="T168"/>
  <c r="D168"/>
  <c r="T167"/>
  <c r="D167"/>
  <c r="T166"/>
  <c r="D166"/>
  <c r="T165"/>
  <c r="R165"/>
  <c r="Q165"/>
  <c r="P165"/>
  <c r="O165"/>
  <c r="N165"/>
  <c r="M165"/>
  <c r="L165"/>
  <c r="K165"/>
  <c r="J165"/>
  <c r="I165"/>
  <c r="H165"/>
  <c r="D165"/>
  <c r="E165" s="1"/>
  <c r="F175" s="1"/>
  <c r="U175" s="1"/>
  <c r="T159"/>
  <c r="D159"/>
  <c r="T158"/>
  <c r="D158"/>
  <c r="T157"/>
  <c r="D157"/>
  <c r="T156"/>
  <c r="D156"/>
  <c r="T155"/>
  <c r="D155"/>
  <c r="T154"/>
  <c r="D154"/>
  <c r="T153"/>
  <c r="D153"/>
  <c r="T152"/>
  <c r="D152"/>
  <c r="T151"/>
  <c r="D151"/>
  <c r="T150"/>
  <c r="D150"/>
  <c r="T149"/>
  <c r="R149"/>
  <c r="Q149"/>
  <c r="P149"/>
  <c r="O149"/>
  <c r="N149"/>
  <c r="M149"/>
  <c r="L149"/>
  <c r="K149"/>
  <c r="J149"/>
  <c r="I149"/>
  <c r="H149"/>
  <c r="D149"/>
  <c r="T143"/>
  <c r="D143"/>
  <c r="T142"/>
  <c r="D142"/>
  <c r="T141"/>
  <c r="D141"/>
  <c r="T140"/>
  <c r="D140"/>
  <c r="T139"/>
  <c r="D139"/>
  <c r="T138"/>
  <c r="D138"/>
  <c r="T137"/>
  <c r="D137"/>
  <c r="T136"/>
  <c r="D136"/>
  <c r="T135"/>
  <c r="D135"/>
  <c r="T134"/>
  <c r="D134"/>
  <c r="E133" s="1"/>
  <c r="F143" s="1"/>
  <c r="U143" s="1"/>
  <c r="T133"/>
  <c r="R133"/>
  <c r="Q133"/>
  <c r="P133"/>
  <c r="O133"/>
  <c r="N133"/>
  <c r="M133"/>
  <c r="L133"/>
  <c r="K133"/>
  <c r="J133"/>
  <c r="I133"/>
  <c r="H133"/>
  <c r="D133"/>
  <c r="T127"/>
  <c r="D127"/>
  <c r="T126"/>
  <c r="D126"/>
  <c r="T125"/>
  <c r="D125"/>
  <c r="T124"/>
  <c r="D124"/>
  <c r="T123"/>
  <c r="D123"/>
  <c r="T122"/>
  <c r="D122"/>
  <c r="T121"/>
  <c r="D121"/>
  <c r="T120"/>
  <c r="D120"/>
  <c r="T119"/>
  <c r="D119"/>
  <c r="E117" s="1"/>
  <c r="T118"/>
  <c r="D118"/>
  <c r="T117"/>
  <c r="R117"/>
  <c r="Q117"/>
  <c r="P117"/>
  <c r="O117"/>
  <c r="N117"/>
  <c r="M117"/>
  <c r="L117"/>
  <c r="K117"/>
  <c r="J117"/>
  <c r="I117"/>
  <c r="H117"/>
  <c r="D117"/>
  <c r="T111"/>
  <c r="D111"/>
  <c r="T110"/>
  <c r="D110"/>
  <c r="T109"/>
  <c r="D109"/>
  <c r="T108"/>
  <c r="D108"/>
  <c r="T107"/>
  <c r="D107"/>
  <c r="T106"/>
  <c r="D106"/>
  <c r="T105"/>
  <c r="D105"/>
  <c r="T104"/>
  <c r="D104"/>
  <c r="T103"/>
  <c r="D103"/>
  <c r="T102"/>
  <c r="D102"/>
  <c r="T101"/>
  <c r="R101"/>
  <c r="Q101"/>
  <c r="P101"/>
  <c r="O101"/>
  <c r="N101"/>
  <c r="M101"/>
  <c r="L101"/>
  <c r="K101"/>
  <c r="J101"/>
  <c r="I101"/>
  <c r="H101"/>
  <c r="D101"/>
  <c r="T95"/>
  <c r="D95"/>
  <c r="T94"/>
  <c r="D94"/>
  <c r="T93"/>
  <c r="D93"/>
  <c r="T92"/>
  <c r="D92"/>
  <c r="T91"/>
  <c r="D91"/>
  <c r="T90"/>
  <c r="D90"/>
  <c r="T89"/>
  <c r="D89"/>
  <c r="T88"/>
  <c r="D88"/>
  <c r="T87"/>
  <c r="D87"/>
  <c r="T86"/>
  <c r="D86"/>
  <c r="T85"/>
  <c r="R85"/>
  <c r="Q85"/>
  <c r="P85"/>
  <c r="O85"/>
  <c r="N85"/>
  <c r="M85"/>
  <c r="L85"/>
  <c r="K85"/>
  <c r="J85"/>
  <c r="I85"/>
  <c r="H85"/>
  <c r="D85"/>
  <c r="T79"/>
  <c r="D79"/>
  <c r="T78"/>
  <c r="D78"/>
  <c r="T77"/>
  <c r="D77"/>
  <c r="T76"/>
  <c r="D76"/>
  <c r="T75"/>
  <c r="D75"/>
  <c r="T74"/>
  <c r="D74"/>
  <c r="T73"/>
  <c r="D73"/>
  <c r="T72"/>
  <c r="D72"/>
  <c r="T71"/>
  <c r="D71"/>
  <c r="T70"/>
  <c r="D70"/>
  <c r="T69"/>
  <c r="R69"/>
  <c r="Q69"/>
  <c r="P69"/>
  <c r="O69"/>
  <c r="N69"/>
  <c r="M69"/>
  <c r="L69"/>
  <c r="K69"/>
  <c r="J69"/>
  <c r="I69"/>
  <c r="H69"/>
  <c r="D69"/>
  <c r="T63"/>
  <c r="D63"/>
  <c r="T62"/>
  <c r="D62"/>
  <c r="T61"/>
  <c r="D61"/>
  <c r="T60"/>
  <c r="D60"/>
  <c r="T59"/>
  <c r="D59"/>
  <c r="T58"/>
  <c r="D58"/>
  <c r="T57"/>
  <c r="D57"/>
  <c r="T56"/>
  <c r="D56"/>
  <c r="T55"/>
  <c r="D55"/>
  <c r="T54"/>
  <c r="D54"/>
  <c r="T53"/>
  <c r="R53"/>
  <c r="Q53"/>
  <c r="P53"/>
  <c r="O53"/>
  <c r="N53"/>
  <c r="M53"/>
  <c r="L53"/>
  <c r="K53"/>
  <c r="J53"/>
  <c r="I53"/>
  <c r="H53"/>
  <c r="D53"/>
  <c r="T47"/>
  <c r="D47"/>
  <c r="T46"/>
  <c r="D46"/>
  <c r="T45"/>
  <c r="D45"/>
  <c r="T44"/>
  <c r="D44"/>
  <c r="T43"/>
  <c r="D43"/>
  <c r="T42"/>
  <c r="D42"/>
  <c r="T41"/>
  <c r="D41"/>
  <c r="T40"/>
  <c r="D40"/>
  <c r="T39"/>
  <c r="D39"/>
  <c r="T38"/>
  <c r="D38"/>
  <c r="T37"/>
  <c r="R37"/>
  <c r="Q37"/>
  <c r="P37"/>
  <c r="O37"/>
  <c r="N37"/>
  <c r="M37"/>
  <c r="L37"/>
  <c r="K37"/>
  <c r="J37"/>
  <c r="I37"/>
  <c r="H37"/>
  <c r="D37"/>
  <c r="T31"/>
  <c r="D31"/>
  <c r="T30"/>
  <c r="D30"/>
  <c r="T29"/>
  <c r="D29"/>
  <c r="T28"/>
  <c r="D28"/>
  <c r="T27"/>
  <c r="D27"/>
  <c r="T26"/>
  <c r="D26"/>
  <c r="T25"/>
  <c r="D25"/>
  <c r="T24"/>
  <c r="D24"/>
  <c r="T23"/>
  <c r="D23"/>
  <c r="T22"/>
  <c r="D22"/>
  <c r="T21"/>
  <c r="R21"/>
  <c r="Q21"/>
  <c r="P21"/>
  <c r="O21"/>
  <c r="N21"/>
  <c r="M21"/>
  <c r="L21"/>
  <c r="K21"/>
  <c r="J21"/>
  <c r="I21"/>
  <c r="H21"/>
  <c r="D21"/>
  <c r="E21" s="1"/>
  <c r="T14"/>
  <c r="D14"/>
  <c r="T13"/>
  <c r="D13"/>
  <c r="T12"/>
  <c r="D12"/>
  <c r="T11"/>
  <c r="D11"/>
  <c r="T10"/>
  <c r="D10"/>
  <c r="T9"/>
  <c r="D9"/>
  <c r="T8"/>
  <c r="D8"/>
  <c r="T7"/>
  <c r="D7"/>
  <c r="T6"/>
  <c r="D6"/>
  <c r="T5"/>
  <c r="D5"/>
  <c r="T4"/>
  <c r="R4"/>
  <c r="Q4"/>
  <c r="P4"/>
  <c r="O4"/>
  <c r="N4"/>
  <c r="M4"/>
  <c r="L4"/>
  <c r="K4"/>
  <c r="J4"/>
  <c r="I4"/>
  <c r="H4"/>
  <c r="D4"/>
  <c r="T127" i="54"/>
  <c r="D127"/>
  <c r="T126"/>
  <c r="D126"/>
  <c r="T125"/>
  <c r="D125"/>
  <c r="T124"/>
  <c r="D124"/>
  <c r="T123"/>
  <c r="D123"/>
  <c r="T122"/>
  <c r="D122"/>
  <c r="T121"/>
  <c r="D121"/>
  <c r="T120"/>
  <c r="D120"/>
  <c r="T119"/>
  <c r="D119"/>
  <c r="T118"/>
  <c r="D118"/>
  <c r="T117"/>
  <c r="R117"/>
  <c r="Q117"/>
  <c r="P117"/>
  <c r="O117"/>
  <c r="N117"/>
  <c r="M117"/>
  <c r="L117"/>
  <c r="K117"/>
  <c r="J117"/>
  <c r="I117"/>
  <c r="H117"/>
  <c r="D117"/>
  <c r="T111"/>
  <c r="D111"/>
  <c r="T110"/>
  <c r="D110"/>
  <c r="T109"/>
  <c r="D109"/>
  <c r="T108"/>
  <c r="D108"/>
  <c r="T107"/>
  <c r="D107"/>
  <c r="T106"/>
  <c r="D106"/>
  <c r="T105"/>
  <c r="D105"/>
  <c r="T104"/>
  <c r="D104"/>
  <c r="T103"/>
  <c r="D103"/>
  <c r="T102"/>
  <c r="D102"/>
  <c r="T101"/>
  <c r="R101"/>
  <c r="Q101"/>
  <c r="P101"/>
  <c r="O101"/>
  <c r="N101"/>
  <c r="M101"/>
  <c r="L101"/>
  <c r="K101"/>
  <c r="J101"/>
  <c r="I101"/>
  <c r="H101"/>
  <c r="D101"/>
  <c r="E101" s="1"/>
  <c r="T95"/>
  <c r="D95"/>
  <c r="T94"/>
  <c r="D94"/>
  <c r="T93"/>
  <c r="D93"/>
  <c r="T92"/>
  <c r="D92"/>
  <c r="T91"/>
  <c r="D91"/>
  <c r="T90"/>
  <c r="D90"/>
  <c r="T89"/>
  <c r="D89"/>
  <c r="T88"/>
  <c r="D88"/>
  <c r="T87"/>
  <c r="D87"/>
  <c r="T86"/>
  <c r="D86"/>
  <c r="T85"/>
  <c r="R85"/>
  <c r="Q85"/>
  <c r="P85"/>
  <c r="O85"/>
  <c r="N85"/>
  <c r="M85"/>
  <c r="L85"/>
  <c r="K85"/>
  <c r="J85"/>
  <c r="I85"/>
  <c r="H85"/>
  <c r="D85"/>
  <c r="T79"/>
  <c r="D79"/>
  <c r="T78"/>
  <c r="D78"/>
  <c r="T77"/>
  <c r="D77"/>
  <c r="T76"/>
  <c r="D76"/>
  <c r="T75"/>
  <c r="D75"/>
  <c r="T74"/>
  <c r="D74"/>
  <c r="T73"/>
  <c r="D73"/>
  <c r="T72"/>
  <c r="D72"/>
  <c r="T71"/>
  <c r="D71"/>
  <c r="T70"/>
  <c r="D70"/>
  <c r="T69"/>
  <c r="R69"/>
  <c r="Q69"/>
  <c r="P69"/>
  <c r="O69"/>
  <c r="N69"/>
  <c r="M69"/>
  <c r="L69"/>
  <c r="K69"/>
  <c r="J69"/>
  <c r="I69"/>
  <c r="H69"/>
  <c r="D69"/>
  <c r="E69" s="1"/>
  <c r="T63"/>
  <c r="D63"/>
  <c r="T62"/>
  <c r="D62"/>
  <c r="T61"/>
  <c r="D61"/>
  <c r="T60"/>
  <c r="D60"/>
  <c r="T59"/>
  <c r="D59"/>
  <c r="T58"/>
  <c r="D58"/>
  <c r="T57"/>
  <c r="D57"/>
  <c r="T56"/>
  <c r="D56"/>
  <c r="E53" s="1"/>
  <c r="F63" s="1"/>
  <c r="U63" s="1"/>
  <c r="T55"/>
  <c r="D55"/>
  <c r="T54"/>
  <c r="D54"/>
  <c r="T53"/>
  <c r="R53"/>
  <c r="Q53"/>
  <c r="P53"/>
  <c r="O53"/>
  <c r="N53"/>
  <c r="M53"/>
  <c r="L53"/>
  <c r="K53"/>
  <c r="J53"/>
  <c r="I53"/>
  <c r="H53"/>
  <c r="D53"/>
  <c r="T47"/>
  <c r="D47"/>
  <c r="T46"/>
  <c r="D46"/>
  <c r="T45"/>
  <c r="D45"/>
  <c r="T44"/>
  <c r="D44"/>
  <c r="T43"/>
  <c r="D43"/>
  <c r="T42"/>
  <c r="D42"/>
  <c r="T41"/>
  <c r="D41"/>
  <c r="T40"/>
  <c r="D40"/>
  <c r="T39"/>
  <c r="D39"/>
  <c r="T38"/>
  <c r="D38"/>
  <c r="T37"/>
  <c r="R37"/>
  <c r="Q37"/>
  <c r="P37"/>
  <c r="O37"/>
  <c r="N37"/>
  <c r="M37"/>
  <c r="L37"/>
  <c r="K37"/>
  <c r="J37"/>
  <c r="I37"/>
  <c r="H37"/>
  <c r="D37"/>
  <c r="T31"/>
  <c r="D31"/>
  <c r="T30"/>
  <c r="D30"/>
  <c r="T29"/>
  <c r="D29"/>
  <c r="T28"/>
  <c r="D28"/>
  <c r="T27"/>
  <c r="D27"/>
  <c r="T26"/>
  <c r="D26"/>
  <c r="T25"/>
  <c r="D25"/>
  <c r="T24"/>
  <c r="D24"/>
  <c r="T23"/>
  <c r="D23"/>
  <c r="T22"/>
  <c r="D22"/>
  <c r="T21"/>
  <c r="R21"/>
  <c r="Q21"/>
  <c r="P21"/>
  <c r="O21"/>
  <c r="N21"/>
  <c r="M21"/>
  <c r="L21"/>
  <c r="K21"/>
  <c r="J21"/>
  <c r="I21"/>
  <c r="H21"/>
  <c r="D21"/>
  <c r="E21" s="1"/>
  <c r="F23" s="1"/>
  <c r="T14"/>
  <c r="D14"/>
  <c r="T13"/>
  <c r="D13"/>
  <c r="T12"/>
  <c r="D12"/>
  <c r="T11"/>
  <c r="D11"/>
  <c r="T10"/>
  <c r="D10"/>
  <c r="T9"/>
  <c r="D9"/>
  <c r="E4" s="1"/>
  <c r="T8"/>
  <c r="D8"/>
  <c r="T7"/>
  <c r="D7"/>
  <c r="T6"/>
  <c r="D6"/>
  <c r="T5"/>
  <c r="D5"/>
  <c r="T4"/>
  <c r="R4"/>
  <c r="Q4"/>
  <c r="P4"/>
  <c r="O4"/>
  <c r="N4"/>
  <c r="M4"/>
  <c r="L4"/>
  <c r="K4"/>
  <c r="J4"/>
  <c r="I4"/>
  <c r="H4"/>
  <c r="D4"/>
  <c r="T191" i="53"/>
  <c r="T190"/>
  <c r="T189"/>
  <c r="T188"/>
  <c r="T187"/>
  <c r="T186"/>
  <c r="T185"/>
  <c r="T184"/>
  <c r="T183"/>
  <c r="T182"/>
  <c r="T181"/>
  <c r="R181"/>
  <c r="Q181"/>
  <c r="P181"/>
  <c r="O181"/>
  <c r="N181"/>
  <c r="M181"/>
  <c r="L181"/>
  <c r="K181"/>
  <c r="J181"/>
  <c r="I181"/>
  <c r="H181"/>
  <c r="T175"/>
  <c r="T174"/>
  <c r="T173"/>
  <c r="T172"/>
  <c r="T171"/>
  <c r="T170"/>
  <c r="T169"/>
  <c r="T168"/>
  <c r="T167"/>
  <c r="T166"/>
  <c r="T165"/>
  <c r="R165"/>
  <c r="Q165"/>
  <c r="P165"/>
  <c r="O165"/>
  <c r="N165"/>
  <c r="M165"/>
  <c r="L165"/>
  <c r="K165"/>
  <c r="J165"/>
  <c r="I165"/>
  <c r="H165"/>
  <c r="T159"/>
  <c r="T158"/>
  <c r="T157"/>
  <c r="T156"/>
  <c r="T155"/>
  <c r="T154"/>
  <c r="T153"/>
  <c r="T152"/>
  <c r="T151"/>
  <c r="T150"/>
  <c r="T149"/>
  <c r="R149"/>
  <c r="Q149"/>
  <c r="P149"/>
  <c r="O149"/>
  <c r="N149"/>
  <c r="M149"/>
  <c r="L149"/>
  <c r="K149"/>
  <c r="J149"/>
  <c r="I149"/>
  <c r="H149"/>
  <c r="T143"/>
  <c r="T142"/>
  <c r="T141"/>
  <c r="T140"/>
  <c r="T139"/>
  <c r="T138"/>
  <c r="T137"/>
  <c r="T136"/>
  <c r="T135"/>
  <c r="T134"/>
  <c r="T133"/>
  <c r="R133"/>
  <c r="Q133"/>
  <c r="P133"/>
  <c r="O133"/>
  <c r="N133"/>
  <c r="M133"/>
  <c r="L133"/>
  <c r="K133"/>
  <c r="J133"/>
  <c r="I133"/>
  <c r="H133"/>
  <c r="T127"/>
  <c r="T126"/>
  <c r="T125"/>
  <c r="T124"/>
  <c r="T123"/>
  <c r="T122"/>
  <c r="T121"/>
  <c r="T120"/>
  <c r="T119"/>
  <c r="T118"/>
  <c r="T117"/>
  <c r="R117"/>
  <c r="Q117"/>
  <c r="P117"/>
  <c r="O117"/>
  <c r="N117"/>
  <c r="M117"/>
  <c r="L117"/>
  <c r="K117"/>
  <c r="J117"/>
  <c r="I117"/>
  <c r="H117"/>
  <c r="T111"/>
  <c r="T110"/>
  <c r="T109"/>
  <c r="T108"/>
  <c r="T107"/>
  <c r="T106"/>
  <c r="T105"/>
  <c r="T104"/>
  <c r="T103"/>
  <c r="T102"/>
  <c r="T101"/>
  <c r="R101"/>
  <c r="Q101"/>
  <c r="P101"/>
  <c r="O101"/>
  <c r="N101"/>
  <c r="M101"/>
  <c r="L101"/>
  <c r="K101"/>
  <c r="J101"/>
  <c r="I101"/>
  <c r="H101"/>
  <c r="T95"/>
  <c r="T94"/>
  <c r="T93"/>
  <c r="T92"/>
  <c r="T91"/>
  <c r="T90"/>
  <c r="T89"/>
  <c r="T88"/>
  <c r="T87"/>
  <c r="T86"/>
  <c r="T85"/>
  <c r="R85"/>
  <c r="Q85"/>
  <c r="P85"/>
  <c r="O85"/>
  <c r="N85"/>
  <c r="M85"/>
  <c r="L85"/>
  <c r="K85"/>
  <c r="J85"/>
  <c r="I85"/>
  <c r="H85"/>
  <c r="T79"/>
  <c r="T78"/>
  <c r="T77"/>
  <c r="T76"/>
  <c r="T75"/>
  <c r="T74"/>
  <c r="T73"/>
  <c r="T72"/>
  <c r="T71"/>
  <c r="T70"/>
  <c r="T69"/>
  <c r="R69"/>
  <c r="Q69"/>
  <c r="P69"/>
  <c r="O69"/>
  <c r="N69"/>
  <c r="M69"/>
  <c r="L69"/>
  <c r="K69"/>
  <c r="J69"/>
  <c r="I69"/>
  <c r="H69"/>
  <c r="T63"/>
  <c r="T62"/>
  <c r="T61"/>
  <c r="T60"/>
  <c r="T59"/>
  <c r="T58"/>
  <c r="T57"/>
  <c r="T56"/>
  <c r="T55"/>
  <c r="T54"/>
  <c r="T53"/>
  <c r="R53"/>
  <c r="Q53"/>
  <c r="P53"/>
  <c r="O53"/>
  <c r="N53"/>
  <c r="M53"/>
  <c r="L53"/>
  <c r="K53"/>
  <c r="J53"/>
  <c r="I53"/>
  <c r="H53"/>
  <c r="T47"/>
  <c r="T46"/>
  <c r="T45"/>
  <c r="T44"/>
  <c r="T43"/>
  <c r="T42"/>
  <c r="T41"/>
  <c r="T40"/>
  <c r="T39"/>
  <c r="T38"/>
  <c r="T37"/>
  <c r="R37"/>
  <c r="Q37"/>
  <c r="P37"/>
  <c r="O37"/>
  <c r="N37"/>
  <c r="M37"/>
  <c r="L37"/>
  <c r="K37"/>
  <c r="J37"/>
  <c r="I37"/>
  <c r="H37"/>
  <c r="T31"/>
  <c r="T30"/>
  <c r="T29"/>
  <c r="T28"/>
  <c r="T27"/>
  <c r="T26"/>
  <c r="T25"/>
  <c r="T24"/>
  <c r="T23"/>
  <c r="T22"/>
  <c r="T21"/>
  <c r="R21"/>
  <c r="Q21"/>
  <c r="P21"/>
  <c r="O21"/>
  <c r="N21"/>
  <c r="M21"/>
  <c r="L21"/>
  <c r="K21"/>
  <c r="J21"/>
  <c r="I21"/>
  <c r="H21"/>
  <c r="H75" i="51"/>
  <c r="I75"/>
  <c r="J75"/>
  <c r="K75"/>
  <c r="L75"/>
  <c r="N75"/>
  <c r="H76"/>
  <c r="I76"/>
  <c r="J76"/>
  <c r="K76"/>
  <c r="L76"/>
  <c r="N76"/>
  <c r="N77"/>
  <c r="N78"/>
  <c r="N79"/>
  <c r="N69"/>
  <c r="N68"/>
  <c r="N67"/>
  <c r="N66"/>
  <c r="L66"/>
  <c r="K66"/>
  <c r="J66"/>
  <c r="I66"/>
  <c r="H66"/>
  <c r="N65"/>
  <c r="L65"/>
  <c r="K65"/>
  <c r="J65"/>
  <c r="I65"/>
  <c r="H65"/>
  <c r="N59"/>
  <c r="N58"/>
  <c r="N57"/>
  <c r="N56"/>
  <c r="L56"/>
  <c r="K56"/>
  <c r="J56"/>
  <c r="I56"/>
  <c r="H56"/>
  <c r="N55"/>
  <c r="L55"/>
  <c r="K55"/>
  <c r="J55"/>
  <c r="I55"/>
  <c r="H55"/>
  <c r="N49"/>
  <c r="N48"/>
  <c r="N47"/>
  <c r="N46"/>
  <c r="L46"/>
  <c r="K46"/>
  <c r="J46"/>
  <c r="I46"/>
  <c r="H46"/>
  <c r="N45"/>
  <c r="L45"/>
  <c r="K45"/>
  <c r="J45"/>
  <c r="I45"/>
  <c r="H45"/>
  <c r="N39"/>
  <c r="N38"/>
  <c r="N37"/>
  <c r="N36"/>
  <c r="L36"/>
  <c r="K36"/>
  <c r="J36"/>
  <c r="I36"/>
  <c r="H36"/>
  <c r="N35"/>
  <c r="L35"/>
  <c r="K35"/>
  <c r="J35"/>
  <c r="I35"/>
  <c r="H35"/>
  <c r="N29"/>
  <c r="N28"/>
  <c r="N27"/>
  <c r="N26"/>
  <c r="L26"/>
  <c r="K26"/>
  <c r="J26"/>
  <c r="I26"/>
  <c r="H26"/>
  <c r="N25"/>
  <c r="L25"/>
  <c r="K25"/>
  <c r="J25"/>
  <c r="I25"/>
  <c r="H25"/>
  <c r="N19"/>
  <c r="N18"/>
  <c r="N17"/>
  <c r="N16"/>
  <c r="L16"/>
  <c r="K16"/>
  <c r="J16"/>
  <c r="I16"/>
  <c r="H16"/>
  <c r="N15"/>
  <c r="L15"/>
  <c r="K15"/>
  <c r="J15"/>
  <c r="I15"/>
  <c r="H15"/>
  <c r="N8"/>
  <c r="N7"/>
  <c r="N6"/>
  <c r="N5"/>
  <c r="L5"/>
  <c r="K5"/>
  <c r="J5"/>
  <c r="I5"/>
  <c r="H5"/>
  <c r="N4"/>
  <c r="L4"/>
  <c r="K4"/>
  <c r="J4"/>
  <c r="I4"/>
  <c r="H4"/>
  <c r="N119" i="50"/>
  <c r="N118"/>
  <c r="N117"/>
  <c r="N116"/>
  <c r="L116"/>
  <c r="K116"/>
  <c r="J116"/>
  <c r="I116"/>
  <c r="H116"/>
  <c r="N115"/>
  <c r="L115"/>
  <c r="K115"/>
  <c r="J115"/>
  <c r="I115"/>
  <c r="H115"/>
  <c r="N109"/>
  <c r="N108"/>
  <c r="N107"/>
  <c r="N106"/>
  <c r="L106"/>
  <c r="K106"/>
  <c r="J106"/>
  <c r="I106"/>
  <c r="H106"/>
  <c r="N105"/>
  <c r="L105"/>
  <c r="K105"/>
  <c r="J105"/>
  <c r="I105"/>
  <c r="H105"/>
  <c r="N99"/>
  <c r="N98"/>
  <c r="N97"/>
  <c r="N96"/>
  <c r="L96"/>
  <c r="K96"/>
  <c r="J96"/>
  <c r="I96"/>
  <c r="H96"/>
  <c r="N95"/>
  <c r="L95"/>
  <c r="K95"/>
  <c r="J95"/>
  <c r="I95"/>
  <c r="H95"/>
  <c r="N89"/>
  <c r="N88"/>
  <c r="N87"/>
  <c r="N86"/>
  <c r="L86"/>
  <c r="K86"/>
  <c r="J86"/>
  <c r="I86"/>
  <c r="H86"/>
  <c r="N85"/>
  <c r="L85"/>
  <c r="K85"/>
  <c r="J85"/>
  <c r="I85"/>
  <c r="H85"/>
  <c r="N79"/>
  <c r="N78"/>
  <c r="N77"/>
  <c r="N76"/>
  <c r="L76"/>
  <c r="K76"/>
  <c r="J76"/>
  <c r="I76"/>
  <c r="H76"/>
  <c r="N75"/>
  <c r="L75"/>
  <c r="K75"/>
  <c r="J75"/>
  <c r="I75"/>
  <c r="H75"/>
  <c r="N69"/>
  <c r="N68"/>
  <c r="N67"/>
  <c r="N66"/>
  <c r="L66"/>
  <c r="K66"/>
  <c r="J66"/>
  <c r="I66"/>
  <c r="H66"/>
  <c r="N65"/>
  <c r="L65"/>
  <c r="K65"/>
  <c r="J65"/>
  <c r="I65"/>
  <c r="H65"/>
  <c r="N59"/>
  <c r="N58"/>
  <c r="N57"/>
  <c r="N56"/>
  <c r="L56"/>
  <c r="K56"/>
  <c r="J56"/>
  <c r="I56"/>
  <c r="H56"/>
  <c r="N55"/>
  <c r="L55"/>
  <c r="K55"/>
  <c r="J55"/>
  <c r="I55"/>
  <c r="H55"/>
  <c r="N49"/>
  <c r="N48"/>
  <c r="N47"/>
  <c r="N46"/>
  <c r="L46"/>
  <c r="K46"/>
  <c r="J46"/>
  <c r="I46"/>
  <c r="H46"/>
  <c r="N45"/>
  <c r="L45"/>
  <c r="K45"/>
  <c r="J45"/>
  <c r="I45"/>
  <c r="H45"/>
  <c r="N39"/>
  <c r="N38"/>
  <c r="N37"/>
  <c r="N36"/>
  <c r="L36"/>
  <c r="K36"/>
  <c r="J36"/>
  <c r="I36"/>
  <c r="H36"/>
  <c r="N35"/>
  <c r="L35"/>
  <c r="K35"/>
  <c r="J35"/>
  <c r="I35"/>
  <c r="H35"/>
  <c r="N29"/>
  <c r="N28"/>
  <c r="N27"/>
  <c r="N26"/>
  <c r="L26"/>
  <c r="K26"/>
  <c r="J26"/>
  <c r="I26"/>
  <c r="H26"/>
  <c r="N25"/>
  <c r="L25"/>
  <c r="K25"/>
  <c r="J25"/>
  <c r="I25"/>
  <c r="H25"/>
  <c r="N19"/>
  <c r="N18"/>
  <c r="N17"/>
  <c r="N16"/>
  <c r="L16"/>
  <c r="K16"/>
  <c r="J16"/>
  <c r="I16"/>
  <c r="H16"/>
  <c r="N15"/>
  <c r="L15"/>
  <c r="K15"/>
  <c r="J15"/>
  <c r="I15"/>
  <c r="H15"/>
  <c r="N8"/>
  <c r="N7"/>
  <c r="N6"/>
  <c r="N5"/>
  <c r="L5"/>
  <c r="K5"/>
  <c r="J5"/>
  <c r="I5"/>
  <c r="H5"/>
  <c r="N4"/>
  <c r="L4"/>
  <c r="K4"/>
  <c r="J4"/>
  <c r="I4"/>
  <c r="H4"/>
  <c r="N79" i="49"/>
  <c r="N78"/>
  <c r="N77"/>
  <c r="N76"/>
  <c r="L76"/>
  <c r="K76"/>
  <c r="J76"/>
  <c r="I76"/>
  <c r="H76"/>
  <c r="N75"/>
  <c r="L75"/>
  <c r="K75"/>
  <c r="J75"/>
  <c r="I75"/>
  <c r="H75"/>
  <c r="N69"/>
  <c r="N68"/>
  <c r="N67"/>
  <c r="N66"/>
  <c r="L66"/>
  <c r="K66"/>
  <c r="J66"/>
  <c r="I66"/>
  <c r="H66"/>
  <c r="N65"/>
  <c r="L65"/>
  <c r="K65"/>
  <c r="J65"/>
  <c r="I65"/>
  <c r="H65"/>
  <c r="N59"/>
  <c r="N58"/>
  <c r="N57"/>
  <c r="N56"/>
  <c r="L56"/>
  <c r="K56"/>
  <c r="J56"/>
  <c r="I56"/>
  <c r="H56"/>
  <c r="N55"/>
  <c r="L55"/>
  <c r="K55"/>
  <c r="J55"/>
  <c r="I55"/>
  <c r="H55"/>
  <c r="N49"/>
  <c r="N48"/>
  <c r="N47"/>
  <c r="N46"/>
  <c r="L46"/>
  <c r="K46"/>
  <c r="J46"/>
  <c r="I46"/>
  <c r="H46"/>
  <c r="N45"/>
  <c r="L45"/>
  <c r="K45"/>
  <c r="J45"/>
  <c r="I45"/>
  <c r="H45"/>
  <c r="N39"/>
  <c r="N38"/>
  <c r="N37"/>
  <c r="N36"/>
  <c r="L36"/>
  <c r="K36"/>
  <c r="J36"/>
  <c r="I36"/>
  <c r="H36"/>
  <c r="N35"/>
  <c r="L35"/>
  <c r="K35"/>
  <c r="J35"/>
  <c r="I35"/>
  <c r="H35"/>
  <c r="N29"/>
  <c r="N28"/>
  <c r="N27"/>
  <c r="N26"/>
  <c r="L26"/>
  <c r="K26"/>
  <c r="J26"/>
  <c r="I26"/>
  <c r="H26"/>
  <c r="N25"/>
  <c r="L25"/>
  <c r="K25"/>
  <c r="J25"/>
  <c r="I25"/>
  <c r="H25"/>
  <c r="N19"/>
  <c r="N18"/>
  <c r="N17"/>
  <c r="N16"/>
  <c r="L16"/>
  <c r="K16"/>
  <c r="J16"/>
  <c r="I16"/>
  <c r="H16"/>
  <c r="N15"/>
  <c r="L15"/>
  <c r="K15"/>
  <c r="J15"/>
  <c r="I15"/>
  <c r="H15"/>
  <c r="N8"/>
  <c r="N7"/>
  <c r="N6"/>
  <c r="N5"/>
  <c r="L5"/>
  <c r="K5"/>
  <c r="J5"/>
  <c r="I5"/>
  <c r="H5"/>
  <c r="N4"/>
  <c r="L4"/>
  <c r="K4"/>
  <c r="J4"/>
  <c r="I4"/>
  <c r="H4"/>
  <c r="F79" i="54" l="1"/>
  <c r="U79" s="1"/>
  <c r="F69"/>
  <c r="U69" s="1"/>
  <c r="F127" i="55"/>
  <c r="U127" s="1"/>
  <c r="F117"/>
  <c r="U117" s="1"/>
  <c r="F270" i="46"/>
  <c r="U270" s="1"/>
  <c r="F263"/>
  <c r="U263" s="1"/>
  <c r="F269"/>
  <c r="U269" s="1"/>
  <c r="F265"/>
  <c r="U265" s="1"/>
  <c r="F271"/>
  <c r="U271" s="1"/>
  <c r="F267"/>
  <c r="U267" s="1"/>
  <c r="F127"/>
  <c r="U127" s="1"/>
  <c r="F117"/>
  <c r="U117" s="1"/>
  <c r="F14" i="54"/>
  <c r="U14" s="1"/>
  <c r="F10"/>
  <c r="E69" i="55"/>
  <c r="F78" s="1"/>
  <c r="U78" s="1"/>
  <c r="E149"/>
  <c r="F150" s="1"/>
  <c r="U150" s="1"/>
  <c r="F31" i="54"/>
  <c r="E181" i="46"/>
  <c r="E37" i="54"/>
  <c r="E117"/>
  <c r="F29"/>
  <c r="E181" i="55"/>
  <c r="F190" s="1"/>
  <c r="U190" s="1"/>
  <c r="F21" i="54"/>
  <c r="U21" s="1"/>
  <c r="E85" i="55"/>
  <c r="F87" s="1"/>
  <c r="U87" s="1"/>
  <c r="E53" i="46"/>
  <c r="F61" s="1"/>
  <c r="U61" s="1"/>
  <c r="E133"/>
  <c r="F142" s="1"/>
  <c r="U142" s="1"/>
  <c r="E197"/>
  <c r="F205" s="1"/>
  <c r="U205" s="1"/>
  <c r="E37" i="55"/>
  <c r="E101"/>
  <c r="E85" i="54"/>
  <c r="F95" s="1"/>
  <c r="U95" s="1"/>
  <c r="E4" i="46"/>
  <c r="F6" s="1"/>
  <c r="E4" i="55"/>
  <c r="E53"/>
  <c r="E245" i="46"/>
  <c r="F246" s="1"/>
  <c r="U246" s="1"/>
  <c r="E85"/>
  <c r="F89" s="1"/>
  <c r="U89" s="1"/>
  <c r="E165"/>
  <c r="F169" s="1"/>
  <c r="U169" s="1"/>
  <c r="F261"/>
  <c r="U261" s="1"/>
  <c r="F262"/>
  <c r="U262" s="1"/>
  <c r="F264"/>
  <c r="U264" s="1"/>
  <c r="F266"/>
  <c r="U266" s="1"/>
  <c r="F268"/>
  <c r="U268" s="1"/>
  <c r="F251"/>
  <c r="U251" s="1"/>
  <c r="F250"/>
  <c r="U250" s="1"/>
  <c r="F248"/>
  <c r="U248" s="1"/>
  <c r="F245"/>
  <c r="U245" s="1"/>
  <c r="F229"/>
  <c r="U229" s="1"/>
  <c r="F230"/>
  <c r="U230" s="1"/>
  <c r="F232"/>
  <c r="U232" s="1"/>
  <c r="F234"/>
  <c r="U234" s="1"/>
  <c r="F236"/>
  <c r="U236" s="1"/>
  <c r="F238"/>
  <c r="U238" s="1"/>
  <c r="F231"/>
  <c r="U231" s="1"/>
  <c r="F233"/>
  <c r="U233" s="1"/>
  <c r="F235"/>
  <c r="U235" s="1"/>
  <c r="F237"/>
  <c r="U237" s="1"/>
  <c r="F223"/>
  <c r="U223" s="1"/>
  <c r="F221"/>
  <c r="U221" s="1"/>
  <c r="F219"/>
  <c r="U219" s="1"/>
  <c r="F217"/>
  <c r="U217" s="1"/>
  <c r="F215"/>
  <c r="U215" s="1"/>
  <c r="F222"/>
  <c r="U222" s="1"/>
  <c r="F220"/>
  <c r="U220" s="1"/>
  <c r="F218"/>
  <c r="U218" s="1"/>
  <c r="F216"/>
  <c r="U216" s="1"/>
  <c r="F214"/>
  <c r="U214" s="1"/>
  <c r="F213"/>
  <c r="U213" s="1"/>
  <c r="F207"/>
  <c r="U207" s="1"/>
  <c r="F203"/>
  <c r="U203" s="1"/>
  <c r="F204"/>
  <c r="U204" s="1"/>
  <c r="F202"/>
  <c r="U202" s="1"/>
  <c r="F200"/>
  <c r="U200" s="1"/>
  <c r="F198"/>
  <c r="U198" s="1"/>
  <c r="F197"/>
  <c r="U197" s="1"/>
  <c r="F191"/>
  <c r="U191" s="1"/>
  <c r="F189"/>
  <c r="U189" s="1"/>
  <c r="F187"/>
  <c r="U187" s="1"/>
  <c r="F185"/>
  <c r="U185" s="1"/>
  <c r="F183"/>
  <c r="U183" s="1"/>
  <c r="F190"/>
  <c r="U190" s="1"/>
  <c r="F188"/>
  <c r="U188" s="1"/>
  <c r="F186"/>
  <c r="U186" s="1"/>
  <c r="F184"/>
  <c r="U184" s="1"/>
  <c r="F182"/>
  <c r="U182" s="1"/>
  <c r="F181"/>
  <c r="U181" s="1"/>
  <c r="F175"/>
  <c r="U175" s="1"/>
  <c r="F173"/>
  <c r="U173" s="1"/>
  <c r="F171"/>
  <c r="U171" s="1"/>
  <c r="F167"/>
  <c r="U167" s="1"/>
  <c r="F168"/>
  <c r="U168" s="1"/>
  <c r="F166"/>
  <c r="U166" s="1"/>
  <c r="F165"/>
  <c r="U165" s="1"/>
  <c r="F149"/>
  <c r="U149" s="1"/>
  <c r="F159"/>
  <c r="U159" s="1"/>
  <c r="F157"/>
  <c r="U157" s="1"/>
  <c r="F155"/>
  <c r="U155" s="1"/>
  <c r="F153"/>
  <c r="U153" s="1"/>
  <c r="F151"/>
  <c r="U151" s="1"/>
  <c r="F158"/>
  <c r="U158" s="1"/>
  <c r="F156"/>
  <c r="U156" s="1"/>
  <c r="F154"/>
  <c r="U154" s="1"/>
  <c r="F152"/>
  <c r="U152" s="1"/>
  <c r="F150"/>
  <c r="U150" s="1"/>
  <c r="F143"/>
  <c r="U143" s="1"/>
  <c r="F141"/>
  <c r="U141" s="1"/>
  <c r="F139"/>
  <c r="U139" s="1"/>
  <c r="F137"/>
  <c r="U137" s="1"/>
  <c r="F135"/>
  <c r="U135" s="1"/>
  <c r="F140"/>
  <c r="U140" s="1"/>
  <c r="F133"/>
  <c r="U133" s="1"/>
  <c r="F118"/>
  <c r="U118" s="1"/>
  <c r="F120"/>
  <c r="U120" s="1"/>
  <c r="F122"/>
  <c r="U122" s="1"/>
  <c r="F124"/>
  <c r="U124" s="1"/>
  <c r="F126"/>
  <c r="U126" s="1"/>
  <c r="F119"/>
  <c r="U119" s="1"/>
  <c r="F121"/>
  <c r="U121" s="1"/>
  <c r="F123"/>
  <c r="U123" s="1"/>
  <c r="F125"/>
  <c r="U125" s="1"/>
  <c r="F101"/>
  <c r="U101" s="1"/>
  <c r="F102"/>
  <c r="U102" s="1"/>
  <c r="F104"/>
  <c r="U104" s="1"/>
  <c r="F106"/>
  <c r="U106" s="1"/>
  <c r="F108"/>
  <c r="U108" s="1"/>
  <c r="F110"/>
  <c r="U110" s="1"/>
  <c r="F103"/>
  <c r="U103" s="1"/>
  <c r="F105"/>
  <c r="U105" s="1"/>
  <c r="F107"/>
  <c r="U107" s="1"/>
  <c r="F109"/>
  <c r="U109" s="1"/>
  <c r="F95"/>
  <c r="U95" s="1"/>
  <c r="F87"/>
  <c r="U87" s="1"/>
  <c r="F94"/>
  <c r="U94" s="1"/>
  <c r="F92"/>
  <c r="U92" s="1"/>
  <c r="F90"/>
  <c r="U90" s="1"/>
  <c r="F88"/>
  <c r="U88" s="1"/>
  <c r="F86"/>
  <c r="U86" s="1"/>
  <c r="F85"/>
  <c r="U85" s="1"/>
  <c r="F79"/>
  <c r="U79" s="1"/>
  <c r="F77"/>
  <c r="U77" s="1"/>
  <c r="F75"/>
  <c r="U75" s="1"/>
  <c r="F73"/>
  <c r="U73" s="1"/>
  <c r="F71"/>
  <c r="U71" s="1"/>
  <c r="F78"/>
  <c r="U78" s="1"/>
  <c r="F76"/>
  <c r="U76" s="1"/>
  <c r="F74"/>
  <c r="U74" s="1"/>
  <c r="F72"/>
  <c r="U72" s="1"/>
  <c r="F70"/>
  <c r="U70" s="1"/>
  <c r="F69"/>
  <c r="U69" s="1"/>
  <c r="F63"/>
  <c r="U63" s="1"/>
  <c r="F59"/>
  <c r="U59" s="1"/>
  <c r="F60"/>
  <c r="U60" s="1"/>
  <c r="F58"/>
  <c r="U58" s="1"/>
  <c r="F56"/>
  <c r="U56" s="1"/>
  <c r="F54"/>
  <c r="U54" s="1"/>
  <c r="F53"/>
  <c r="U53" s="1"/>
  <c r="F37"/>
  <c r="U37" s="1"/>
  <c r="F38"/>
  <c r="U38" s="1"/>
  <c r="F40"/>
  <c r="U40" s="1"/>
  <c r="F42"/>
  <c r="U42" s="1"/>
  <c r="F44"/>
  <c r="U44" s="1"/>
  <c r="F46"/>
  <c r="U46" s="1"/>
  <c r="F39"/>
  <c r="U39" s="1"/>
  <c r="F41"/>
  <c r="U41" s="1"/>
  <c r="F43"/>
  <c r="U43" s="1"/>
  <c r="F45"/>
  <c r="U45" s="1"/>
  <c r="F31"/>
  <c r="U31" s="1"/>
  <c r="F29"/>
  <c r="U29" s="1"/>
  <c r="F27"/>
  <c r="U27" s="1"/>
  <c r="F25"/>
  <c r="U25" s="1"/>
  <c r="F23"/>
  <c r="U23" s="1"/>
  <c r="F30"/>
  <c r="U30" s="1"/>
  <c r="F28"/>
  <c r="U28" s="1"/>
  <c r="U26"/>
  <c r="F24"/>
  <c r="U24" s="1"/>
  <c r="F22"/>
  <c r="U22" s="1"/>
  <c r="F21"/>
  <c r="U21" s="1"/>
  <c r="F14"/>
  <c r="U14" s="1"/>
  <c r="F12"/>
  <c r="U12" s="1"/>
  <c r="F10"/>
  <c r="U10" s="1"/>
  <c r="F8"/>
  <c r="U8" s="1"/>
  <c r="U6"/>
  <c r="F11"/>
  <c r="U11" s="1"/>
  <c r="F4"/>
  <c r="U4" s="1"/>
  <c r="F181" i="55"/>
  <c r="U181" s="1"/>
  <c r="F191"/>
  <c r="U191" s="1"/>
  <c r="F189"/>
  <c r="U189" s="1"/>
  <c r="F187"/>
  <c r="U187" s="1"/>
  <c r="F185"/>
  <c r="U185" s="1"/>
  <c r="F183"/>
  <c r="U183" s="1"/>
  <c r="F188"/>
  <c r="U188" s="1"/>
  <c r="F165"/>
  <c r="U165" s="1"/>
  <c r="F166"/>
  <c r="U166" s="1"/>
  <c r="F168"/>
  <c r="U168" s="1"/>
  <c r="F170"/>
  <c r="U170" s="1"/>
  <c r="F172"/>
  <c r="U172" s="1"/>
  <c r="F174"/>
  <c r="U174" s="1"/>
  <c r="F167"/>
  <c r="U167" s="1"/>
  <c r="F169"/>
  <c r="U169" s="1"/>
  <c r="F171"/>
  <c r="U171" s="1"/>
  <c r="F173"/>
  <c r="U173" s="1"/>
  <c r="F155"/>
  <c r="U155" s="1"/>
  <c r="F153"/>
  <c r="U153" s="1"/>
  <c r="F151"/>
  <c r="U151" s="1"/>
  <c r="F158"/>
  <c r="U158" s="1"/>
  <c r="F156"/>
  <c r="U156" s="1"/>
  <c r="F154"/>
  <c r="U154" s="1"/>
  <c r="F152"/>
  <c r="U152" s="1"/>
  <c r="F149"/>
  <c r="U149" s="1"/>
  <c r="F133"/>
  <c r="U133" s="1"/>
  <c r="F134"/>
  <c r="U134" s="1"/>
  <c r="F136"/>
  <c r="U136" s="1"/>
  <c r="F138"/>
  <c r="U138" s="1"/>
  <c r="F140"/>
  <c r="U140" s="1"/>
  <c r="F142"/>
  <c r="U142" s="1"/>
  <c r="F135"/>
  <c r="U135" s="1"/>
  <c r="F137"/>
  <c r="U137" s="1"/>
  <c r="F139"/>
  <c r="U139" s="1"/>
  <c r="F141"/>
  <c r="U141" s="1"/>
  <c r="F118"/>
  <c r="U118" s="1"/>
  <c r="F120"/>
  <c r="U120" s="1"/>
  <c r="F122"/>
  <c r="U122" s="1"/>
  <c r="F124"/>
  <c r="U124" s="1"/>
  <c r="F126"/>
  <c r="U126" s="1"/>
  <c r="F119"/>
  <c r="U119" s="1"/>
  <c r="F121"/>
  <c r="U121" s="1"/>
  <c r="F123"/>
  <c r="U123" s="1"/>
  <c r="F125"/>
  <c r="U125" s="1"/>
  <c r="F111"/>
  <c r="U111" s="1"/>
  <c r="F109"/>
  <c r="U109" s="1"/>
  <c r="F107"/>
  <c r="U107" s="1"/>
  <c r="F105"/>
  <c r="U105" s="1"/>
  <c r="F103"/>
  <c r="U103" s="1"/>
  <c r="F110"/>
  <c r="U110" s="1"/>
  <c r="F108"/>
  <c r="U108" s="1"/>
  <c r="F106"/>
  <c r="U106" s="1"/>
  <c r="F104"/>
  <c r="U104" s="1"/>
  <c r="F102"/>
  <c r="U102" s="1"/>
  <c r="F101"/>
  <c r="U101" s="1"/>
  <c r="F95"/>
  <c r="U95" s="1"/>
  <c r="F93"/>
  <c r="U93" s="1"/>
  <c r="F91"/>
  <c r="U91" s="1"/>
  <c r="F89"/>
  <c r="U89" s="1"/>
  <c r="F94"/>
  <c r="U94" s="1"/>
  <c r="F86"/>
  <c r="U86" s="1"/>
  <c r="F85"/>
  <c r="U85" s="1"/>
  <c r="F79"/>
  <c r="U79" s="1"/>
  <c r="F77"/>
  <c r="U77" s="1"/>
  <c r="F75"/>
  <c r="U75" s="1"/>
  <c r="F73"/>
  <c r="U73" s="1"/>
  <c r="F71"/>
  <c r="U71" s="1"/>
  <c r="F76"/>
  <c r="U76" s="1"/>
  <c r="F69"/>
  <c r="U69" s="1"/>
  <c r="F63"/>
  <c r="U63" s="1"/>
  <c r="F61"/>
  <c r="U61" s="1"/>
  <c r="F59"/>
  <c r="U59" s="1"/>
  <c r="F57"/>
  <c r="U57" s="1"/>
  <c r="F55"/>
  <c r="U55" s="1"/>
  <c r="F62"/>
  <c r="U62" s="1"/>
  <c r="F60"/>
  <c r="U60" s="1"/>
  <c r="F58"/>
  <c r="U58" s="1"/>
  <c r="F56"/>
  <c r="U56" s="1"/>
  <c r="F54"/>
  <c r="U54" s="1"/>
  <c r="F53"/>
  <c r="U53" s="1"/>
  <c r="F47"/>
  <c r="U47" s="1"/>
  <c r="F45"/>
  <c r="U45" s="1"/>
  <c r="F43"/>
  <c r="U43" s="1"/>
  <c r="F41"/>
  <c r="U41" s="1"/>
  <c r="F39"/>
  <c r="U39" s="1"/>
  <c r="F46"/>
  <c r="U46" s="1"/>
  <c r="F44"/>
  <c r="U44" s="1"/>
  <c r="F42"/>
  <c r="U42" s="1"/>
  <c r="F40"/>
  <c r="U40" s="1"/>
  <c r="F38"/>
  <c r="U38" s="1"/>
  <c r="F37"/>
  <c r="U37" s="1"/>
  <c r="F31"/>
  <c r="U31" s="1"/>
  <c r="F29"/>
  <c r="U29" s="1"/>
  <c r="F27"/>
  <c r="U27" s="1"/>
  <c r="F25"/>
  <c r="U25" s="1"/>
  <c r="F23"/>
  <c r="U23" s="1"/>
  <c r="F30"/>
  <c r="U30" s="1"/>
  <c r="F28"/>
  <c r="U28" s="1"/>
  <c r="F26"/>
  <c r="U26" s="1"/>
  <c r="F24"/>
  <c r="U24" s="1"/>
  <c r="F22"/>
  <c r="U22" s="1"/>
  <c r="F21"/>
  <c r="U21" s="1"/>
  <c r="F14"/>
  <c r="U14" s="1"/>
  <c r="F12"/>
  <c r="U12" s="1"/>
  <c r="F10"/>
  <c r="U10" s="1"/>
  <c r="F8"/>
  <c r="U8" s="1"/>
  <c r="F6"/>
  <c r="U6" s="1"/>
  <c r="F4"/>
  <c r="U4" s="1"/>
  <c r="F13"/>
  <c r="U13" s="1"/>
  <c r="F11"/>
  <c r="U11" s="1"/>
  <c r="F9"/>
  <c r="U9" s="1"/>
  <c r="F7"/>
  <c r="U7" s="1"/>
  <c r="F5"/>
  <c r="U5" s="1"/>
  <c r="F127" i="54"/>
  <c r="U127" s="1"/>
  <c r="F125"/>
  <c r="U125" s="1"/>
  <c r="F123"/>
  <c r="U123" s="1"/>
  <c r="F121"/>
  <c r="U121" s="1"/>
  <c r="F119"/>
  <c r="U119" s="1"/>
  <c r="F126"/>
  <c r="U126" s="1"/>
  <c r="F124"/>
  <c r="U124" s="1"/>
  <c r="F122"/>
  <c r="U122" s="1"/>
  <c r="F120"/>
  <c r="U120" s="1"/>
  <c r="F118"/>
  <c r="U118" s="1"/>
  <c r="F117"/>
  <c r="U117" s="1"/>
  <c r="F111"/>
  <c r="U111" s="1"/>
  <c r="F109"/>
  <c r="U109" s="1"/>
  <c r="F107"/>
  <c r="U107" s="1"/>
  <c r="F105"/>
  <c r="U105" s="1"/>
  <c r="F103"/>
  <c r="U103" s="1"/>
  <c r="F110"/>
  <c r="U110" s="1"/>
  <c r="F108"/>
  <c r="U108" s="1"/>
  <c r="F106"/>
  <c r="U106" s="1"/>
  <c r="F104"/>
  <c r="U104" s="1"/>
  <c r="F102"/>
  <c r="U102" s="1"/>
  <c r="F101"/>
  <c r="U101" s="1"/>
  <c r="F93"/>
  <c r="U93" s="1"/>
  <c r="F94"/>
  <c r="U94" s="1"/>
  <c r="F92"/>
  <c r="U92" s="1"/>
  <c r="F90"/>
  <c r="U90" s="1"/>
  <c r="F88"/>
  <c r="U88" s="1"/>
  <c r="F86"/>
  <c r="U86" s="1"/>
  <c r="F85"/>
  <c r="U85" s="1"/>
  <c r="F70"/>
  <c r="U70" s="1"/>
  <c r="F72"/>
  <c r="U72" s="1"/>
  <c r="F74"/>
  <c r="U74" s="1"/>
  <c r="F76"/>
  <c r="U76" s="1"/>
  <c r="F78"/>
  <c r="U78" s="1"/>
  <c r="F71"/>
  <c r="U71" s="1"/>
  <c r="F73"/>
  <c r="U73" s="1"/>
  <c r="F75"/>
  <c r="U75" s="1"/>
  <c r="F77"/>
  <c r="U77" s="1"/>
  <c r="F53"/>
  <c r="U53" s="1"/>
  <c r="F54"/>
  <c r="U54" s="1"/>
  <c r="F56"/>
  <c r="U56" s="1"/>
  <c r="F58"/>
  <c r="U58" s="1"/>
  <c r="F60"/>
  <c r="U60" s="1"/>
  <c r="F62"/>
  <c r="U62" s="1"/>
  <c r="F55"/>
  <c r="U55" s="1"/>
  <c r="F57"/>
  <c r="U57" s="1"/>
  <c r="F59"/>
  <c r="U59" s="1"/>
  <c r="F61"/>
  <c r="U61" s="1"/>
  <c r="F47"/>
  <c r="U47" s="1"/>
  <c r="F45"/>
  <c r="U45" s="1"/>
  <c r="F43"/>
  <c r="U43" s="1"/>
  <c r="F41"/>
  <c r="U41" s="1"/>
  <c r="F39"/>
  <c r="U39" s="1"/>
  <c r="F46"/>
  <c r="U46" s="1"/>
  <c r="F44"/>
  <c r="U44" s="1"/>
  <c r="F42"/>
  <c r="U42" s="1"/>
  <c r="F40"/>
  <c r="U40" s="1"/>
  <c r="F38"/>
  <c r="U38" s="1"/>
  <c r="F37"/>
  <c r="U37" s="1"/>
  <c r="U31"/>
  <c r="U29"/>
  <c r="F27"/>
  <c r="U27" s="1"/>
  <c r="F25"/>
  <c r="U25" s="1"/>
  <c r="U23"/>
  <c r="F30"/>
  <c r="U30" s="1"/>
  <c r="F28"/>
  <c r="U28" s="1"/>
  <c r="F26"/>
  <c r="U26" s="1"/>
  <c r="F24"/>
  <c r="U24" s="1"/>
  <c r="F22"/>
  <c r="U22" s="1"/>
  <c r="F4"/>
  <c r="U4" s="1"/>
  <c r="F5"/>
  <c r="U5" s="1"/>
  <c r="F7"/>
  <c r="U7" s="1"/>
  <c r="F9"/>
  <c r="U9" s="1"/>
  <c r="F11"/>
  <c r="U11" s="1"/>
  <c r="F13"/>
  <c r="U13" s="1"/>
  <c r="F6"/>
  <c r="U6" s="1"/>
  <c r="F8"/>
  <c r="U8" s="1"/>
  <c r="U10"/>
  <c r="F12"/>
  <c r="U12" s="1"/>
  <c r="N119" i="48"/>
  <c r="N118"/>
  <c r="N117"/>
  <c r="N116"/>
  <c r="L116"/>
  <c r="K116"/>
  <c r="J116"/>
  <c r="I116"/>
  <c r="H116"/>
  <c r="N115"/>
  <c r="L115"/>
  <c r="K115"/>
  <c r="J115"/>
  <c r="I115"/>
  <c r="H115"/>
  <c r="N109"/>
  <c r="N108"/>
  <c r="N107"/>
  <c r="N106"/>
  <c r="L106"/>
  <c r="K106"/>
  <c r="J106"/>
  <c r="I106"/>
  <c r="H106"/>
  <c r="N105"/>
  <c r="L105"/>
  <c r="K105"/>
  <c r="J105"/>
  <c r="I105"/>
  <c r="H105"/>
  <c r="N99"/>
  <c r="N98"/>
  <c r="N97"/>
  <c r="N96"/>
  <c r="L96"/>
  <c r="K96"/>
  <c r="J96"/>
  <c r="I96"/>
  <c r="H96"/>
  <c r="N95"/>
  <c r="L95"/>
  <c r="K95"/>
  <c r="J95"/>
  <c r="I95"/>
  <c r="H95"/>
  <c r="N89"/>
  <c r="N88"/>
  <c r="N87"/>
  <c r="N86"/>
  <c r="L86"/>
  <c r="K86"/>
  <c r="J86"/>
  <c r="I86"/>
  <c r="H86"/>
  <c r="N85"/>
  <c r="L85"/>
  <c r="K85"/>
  <c r="J85"/>
  <c r="I85"/>
  <c r="H85"/>
  <c r="N79"/>
  <c r="N78"/>
  <c r="N77"/>
  <c r="N76"/>
  <c r="L76"/>
  <c r="K76"/>
  <c r="J76"/>
  <c r="I76"/>
  <c r="H76"/>
  <c r="N75"/>
  <c r="L75"/>
  <c r="K75"/>
  <c r="J75"/>
  <c r="I75"/>
  <c r="H75"/>
  <c r="N69"/>
  <c r="N68"/>
  <c r="N67"/>
  <c r="N66"/>
  <c r="L66"/>
  <c r="K66"/>
  <c r="J66"/>
  <c r="I66"/>
  <c r="H66"/>
  <c r="N65"/>
  <c r="L65"/>
  <c r="K65"/>
  <c r="J65"/>
  <c r="I65"/>
  <c r="H65"/>
  <c r="N59"/>
  <c r="N58"/>
  <c r="N57"/>
  <c r="N56"/>
  <c r="L56"/>
  <c r="K56"/>
  <c r="J56"/>
  <c r="I56"/>
  <c r="H56"/>
  <c r="N55"/>
  <c r="L55"/>
  <c r="K55"/>
  <c r="J55"/>
  <c r="I55"/>
  <c r="H55"/>
  <c r="N49"/>
  <c r="N48"/>
  <c r="N47"/>
  <c r="N46"/>
  <c r="L46"/>
  <c r="K46"/>
  <c r="J46"/>
  <c r="I46"/>
  <c r="H46"/>
  <c r="N45"/>
  <c r="L45"/>
  <c r="K45"/>
  <c r="J45"/>
  <c r="I45"/>
  <c r="H45"/>
  <c r="N39"/>
  <c r="N38"/>
  <c r="N37"/>
  <c r="N36"/>
  <c r="L36"/>
  <c r="K36"/>
  <c r="J36"/>
  <c r="I36"/>
  <c r="H36"/>
  <c r="N35"/>
  <c r="L35"/>
  <c r="K35"/>
  <c r="J35"/>
  <c r="I35"/>
  <c r="H35"/>
  <c r="N29"/>
  <c r="N28"/>
  <c r="N27"/>
  <c r="N26"/>
  <c r="L26"/>
  <c r="K26"/>
  <c r="J26"/>
  <c r="I26"/>
  <c r="H26"/>
  <c r="N25"/>
  <c r="L25"/>
  <c r="K25"/>
  <c r="J25"/>
  <c r="I25"/>
  <c r="H25"/>
  <c r="N69" i="47"/>
  <c r="N68"/>
  <c r="N67"/>
  <c r="N66"/>
  <c r="N65"/>
  <c r="N59"/>
  <c r="N58"/>
  <c r="N57"/>
  <c r="N56"/>
  <c r="N55"/>
  <c r="N49"/>
  <c r="N48"/>
  <c r="N47"/>
  <c r="N46"/>
  <c r="N45"/>
  <c r="N39"/>
  <c r="N38"/>
  <c r="N37"/>
  <c r="N36"/>
  <c r="N35"/>
  <c r="N29"/>
  <c r="N28"/>
  <c r="N27"/>
  <c r="N26"/>
  <c r="N25"/>
  <c r="N19"/>
  <c r="N18"/>
  <c r="N17"/>
  <c r="N16"/>
  <c r="N15"/>
  <c r="L65"/>
  <c r="K65"/>
  <c r="J65"/>
  <c r="I65"/>
  <c r="H65"/>
  <c r="L55"/>
  <c r="K55"/>
  <c r="J55"/>
  <c r="I55"/>
  <c r="H55"/>
  <c r="L45"/>
  <c r="K45"/>
  <c r="J45"/>
  <c r="I45"/>
  <c r="H45"/>
  <c r="L35"/>
  <c r="K35"/>
  <c r="J35"/>
  <c r="I35"/>
  <c r="H35"/>
  <c r="L25"/>
  <c r="K25"/>
  <c r="J25"/>
  <c r="I25"/>
  <c r="H25"/>
  <c r="J69" i="52"/>
  <c r="I69"/>
  <c r="H69"/>
  <c r="G69"/>
  <c r="J61"/>
  <c r="I61"/>
  <c r="H61"/>
  <c r="G61"/>
  <c r="J53"/>
  <c r="I53"/>
  <c r="H53"/>
  <c r="G53"/>
  <c r="J45"/>
  <c r="I45"/>
  <c r="H45"/>
  <c r="G45"/>
  <c r="J37"/>
  <c r="I37"/>
  <c r="H37"/>
  <c r="G37"/>
  <c r="J29"/>
  <c r="I29"/>
  <c r="H29"/>
  <c r="G29"/>
  <c r="J21"/>
  <c r="I21"/>
  <c r="H21"/>
  <c r="G21"/>
  <c r="J13"/>
  <c r="I13"/>
  <c r="H13"/>
  <c r="G13"/>
  <c r="L6"/>
  <c r="L5"/>
  <c r="L4" i="45"/>
  <c r="J4"/>
  <c r="I4"/>
  <c r="H4"/>
  <c r="G4"/>
  <c r="D4" i="52"/>
  <c r="G4"/>
  <c r="H4"/>
  <c r="I4"/>
  <c r="J4"/>
  <c r="L4"/>
  <c r="D5"/>
  <c r="D6"/>
  <c r="L17" i="45"/>
  <c r="D17"/>
  <c r="L16"/>
  <c r="D16"/>
  <c r="L15"/>
  <c r="J15"/>
  <c r="I15"/>
  <c r="H15"/>
  <c r="D15"/>
  <c r="E15" s="1"/>
  <c r="F16" s="1"/>
  <c r="L117"/>
  <c r="D117"/>
  <c r="L115"/>
  <c r="D115"/>
  <c r="L113"/>
  <c r="J113"/>
  <c r="I113"/>
  <c r="H113"/>
  <c r="D113"/>
  <c r="L107"/>
  <c r="D107"/>
  <c r="L105"/>
  <c r="D105"/>
  <c r="L103"/>
  <c r="J103"/>
  <c r="I103"/>
  <c r="H103"/>
  <c r="E103"/>
  <c r="D103"/>
  <c r="L97"/>
  <c r="D97"/>
  <c r="L95"/>
  <c r="D95"/>
  <c r="L93"/>
  <c r="J93"/>
  <c r="I93"/>
  <c r="H93"/>
  <c r="E93"/>
  <c r="D93"/>
  <c r="L87"/>
  <c r="D87"/>
  <c r="L85"/>
  <c r="D85"/>
  <c r="L83"/>
  <c r="J83"/>
  <c r="I83"/>
  <c r="H83"/>
  <c r="D83"/>
  <c r="L77"/>
  <c r="D77"/>
  <c r="L75"/>
  <c r="D75"/>
  <c r="L73"/>
  <c r="J73"/>
  <c r="I73"/>
  <c r="H73"/>
  <c r="D73"/>
  <c r="L67"/>
  <c r="D67"/>
  <c r="L65"/>
  <c r="D65"/>
  <c r="L63"/>
  <c r="J63"/>
  <c r="I63"/>
  <c r="I68" s="1"/>
  <c r="H63"/>
  <c r="D63"/>
  <c r="L57"/>
  <c r="D57"/>
  <c r="L55"/>
  <c r="D55"/>
  <c r="L53"/>
  <c r="J53"/>
  <c r="I53"/>
  <c r="I58" s="1"/>
  <c r="H53"/>
  <c r="D53"/>
  <c r="E53" s="1"/>
  <c r="L47"/>
  <c r="D47"/>
  <c r="L45"/>
  <c r="D45"/>
  <c r="L43"/>
  <c r="J43"/>
  <c r="I43"/>
  <c r="H43"/>
  <c r="D43"/>
  <c r="E43" s="1"/>
  <c r="L37"/>
  <c r="D37"/>
  <c r="E33" s="1"/>
  <c r="L35"/>
  <c r="D35"/>
  <c r="L33"/>
  <c r="J33"/>
  <c r="I33"/>
  <c r="H33"/>
  <c r="D33"/>
  <c r="L27"/>
  <c r="D27"/>
  <c r="L25"/>
  <c r="D25"/>
  <c r="L23"/>
  <c r="J23"/>
  <c r="I23"/>
  <c r="H23"/>
  <c r="D23"/>
  <c r="E23" s="1"/>
  <c r="L8"/>
  <c r="D8"/>
  <c r="L6"/>
  <c r="D6"/>
  <c r="D4"/>
  <c r="E4" s="1"/>
  <c r="L17" i="44"/>
  <c r="D17"/>
  <c r="L16"/>
  <c r="D16"/>
  <c r="L15"/>
  <c r="J15"/>
  <c r="I15"/>
  <c r="I18" s="1"/>
  <c r="H15"/>
  <c r="D15"/>
  <c r="L77"/>
  <c r="D77"/>
  <c r="L75"/>
  <c r="D75"/>
  <c r="L73"/>
  <c r="J73"/>
  <c r="I73"/>
  <c r="H73"/>
  <c r="D73"/>
  <c r="E73" s="1"/>
  <c r="L67"/>
  <c r="D67"/>
  <c r="L65"/>
  <c r="D65"/>
  <c r="L63"/>
  <c r="J63"/>
  <c r="I63"/>
  <c r="H63"/>
  <c r="D63"/>
  <c r="E63" s="1"/>
  <c r="L57"/>
  <c r="D57"/>
  <c r="L55"/>
  <c r="D55"/>
  <c r="E53" s="1"/>
  <c r="L53"/>
  <c r="J53"/>
  <c r="I53"/>
  <c r="H53"/>
  <c r="D53"/>
  <c r="L47"/>
  <c r="D47"/>
  <c r="L45"/>
  <c r="D45"/>
  <c r="L43"/>
  <c r="J43"/>
  <c r="I43"/>
  <c r="H43"/>
  <c r="E43"/>
  <c r="D43"/>
  <c r="L37"/>
  <c r="D37"/>
  <c r="L35"/>
  <c r="D35"/>
  <c r="L33"/>
  <c r="J33"/>
  <c r="I33"/>
  <c r="H33"/>
  <c r="E33"/>
  <c r="F35" s="1"/>
  <c r="M35" s="1"/>
  <c r="D33"/>
  <c r="L27"/>
  <c r="D27"/>
  <c r="L25"/>
  <c r="D25"/>
  <c r="L23"/>
  <c r="J23"/>
  <c r="I23"/>
  <c r="I28" s="1"/>
  <c r="H23"/>
  <c r="D23"/>
  <c r="E23" s="1"/>
  <c r="L8"/>
  <c r="D8"/>
  <c r="L6"/>
  <c r="D6"/>
  <c r="L4"/>
  <c r="J4"/>
  <c r="I4"/>
  <c r="H4"/>
  <c r="D4"/>
  <c r="L17" i="42"/>
  <c r="D17"/>
  <c r="L16"/>
  <c r="D16"/>
  <c r="L15"/>
  <c r="J15"/>
  <c r="I15"/>
  <c r="H15"/>
  <c r="D15"/>
  <c r="E15" s="1"/>
  <c r="F16" s="1"/>
  <c r="M16" s="1"/>
  <c r="L117"/>
  <c r="D117"/>
  <c r="E113" s="1"/>
  <c r="L115"/>
  <c r="D115"/>
  <c r="L113"/>
  <c r="J113"/>
  <c r="I113"/>
  <c r="I118" s="1"/>
  <c r="H113"/>
  <c r="D113"/>
  <c r="L107"/>
  <c r="D107"/>
  <c r="L105"/>
  <c r="D105"/>
  <c r="L103"/>
  <c r="J103"/>
  <c r="I103"/>
  <c r="H103"/>
  <c r="D103"/>
  <c r="L97"/>
  <c r="D97"/>
  <c r="E93" s="1"/>
  <c r="F95" s="1"/>
  <c r="M95" s="1"/>
  <c r="L95"/>
  <c r="D95"/>
  <c r="L93"/>
  <c r="J93"/>
  <c r="I93"/>
  <c r="H93"/>
  <c r="D93"/>
  <c r="L87"/>
  <c r="D87"/>
  <c r="L85"/>
  <c r="D85"/>
  <c r="L83"/>
  <c r="J83"/>
  <c r="I83"/>
  <c r="H83"/>
  <c r="D83"/>
  <c r="E83" s="1"/>
  <c r="L77"/>
  <c r="D77"/>
  <c r="L75"/>
  <c r="D75"/>
  <c r="L73"/>
  <c r="J73"/>
  <c r="I73"/>
  <c r="H73"/>
  <c r="D73"/>
  <c r="L67"/>
  <c r="D67"/>
  <c r="L65"/>
  <c r="D65"/>
  <c r="L63"/>
  <c r="J63"/>
  <c r="I63"/>
  <c r="H63"/>
  <c r="E63"/>
  <c r="D63"/>
  <c r="L57"/>
  <c r="D57"/>
  <c r="L55"/>
  <c r="D55"/>
  <c r="L53"/>
  <c r="J53"/>
  <c r="I53"/>
  <c r="H53"/>
  <c r="D53"/>
  <c r="E53" s="1"/>
  <c r="L47"/>
  <c r="D47"/>
  <c r="L45"/>
  <c r="D45"/>
  <c r="L43"/>
  <c r="J43"/>
  <c r="I43"/>
  <c r="H43"/>
  <c r="D43"/>
  <c r="L37"/>
  <c r="D37"/>
  <c r="L35"/>
  <c r="D35"/>
  <c r="L33"/>
  <c r="J33"/>
  <c r="I33"/>
  <c r="H33"/>
  <c r="E33"/>
  <c r="F35" s="1"/>
  <c r="D33"/>
  <c r="L27"/>
  <c r="D27"/>
  <c r="L25"/>
  <c r="D25"/>
  <c r="L23"/>
  <c r="J23"/>
  <c r="I23"/>
  <c r="H23"/>
  <c r="D23"/>
  <c r="E23" s="1"/>
  <c r="L8"/>
  <c r="D8"/>
  <c r="L6"/>
  <c r="D6"/>
  <c r="L4"/>
  <c r="J4"/>
  <c r="I4"/>
  <c r="H4"/>
  <c r="D4"/>
  <c r="B34" i="5"/>
  <c r="D191" i="53"/>
  <c r="D190"/>
  <c r="D189"/>
  <c r="D188"/>
  <c r="D187"/>
  <c r="D186"/>
  <c r="D185"/>
  <c r="D184"/>
  <c r="D183"/>
  <c r="D182"/>
  <c r="D181"/>
  <c r="E181" s="1"/>
  <c r="D175"/>
  <c r="D174"/>
  <c r="D173"/>
  <c r="D172"/>
  <c r="D171"/>
  <c r="D170"/>
  <c r="D169"/>
  <c r="D168"/>
  <c r="D167"/>
  <c r="D166"/>
  <c r="D165"/>
  <c r="D159"/>
  <c r="D158"/>
  <c r="D157"/>
  <c r="D156"/>
  <c r="D155"/>
  <c r="D154"/>
  <c r="D153"/>
  <c r="D152"/>
  <c r="D151"/>
  <c r="D150"/>
  <c r="D149"/>
  <c r="D143"/>
  <c r="D142"/>
  <c r="D141"/>
  <c r="D140"/>
  <c r="D139"/>
  <c r="D138"/>
  <c r="D137"/>
  <c r="D136"/>
  <c r="D135"/>
  <c r="D134"/>
  <c r="D133"/>
  <c r="E133" s="1"/>
  <c r="D127"/>
  <c r="D126"/>
  <c r="D125"/>
  <c r="D124"/>
  <c r="D123"/>
  <c r="D122"/>
  <c r="D121"/>
  <c r="D120"/>
  <c r="D119"/>
  <c r="D118"/>
  <c r="D117"/>
  <c r="D111"/>
  <c r="D110"/>
  <c r="D109"/>
  <c r="D108"/>
  <c r="D107"/>
  <c r="D106"/>
  <c r="D105"/>
  <c r="D104"/>
  <c r="D103"/>
  <c r="D102"/>
  <c r="D101"/>
  <c r="E101" s="1"/>
  <c r="D95"/>
  <c r="D94"/>
  <c r="D93"/>
  <c r="D92"/>
  <c r="D91"/>
  <c r="D90"/>
  <c r="D89"/>
  <c r="D88"/>
  <c r="D87"/>
  <c r="D86"/>
  <c r="D85"/>
  <c r="E85" s="1"/>
  <c r="D79"/>
  <c r="D78"/>
  <c r="D77"/>
  <c r="D76"/>
  <c r="D75"/>
  <c r="D74"/>
  <c r="D73"/>
  <c r="D72"/>
  <c r="D71"/>
  <c r="D70"/>
  <c r="D69"/>
  <c r="E69" s="1"/>
  <c r="D63"/>
  <c r="D62"/>
  <c r="D61"/>
  <c r="D60"/>
  <c r="D59"/>
  <c r="D58"/>
  <c r="D57"/>
  <c r="D56"/>
  <c r="D55"/>
  <c r="D54"/>
  <c r="D53"/>
  <c r="E53" s="1"/>
  <c r="D47"/>
  <c r="D46"/>
  <c r="D45"/>
  <c r="D44"/>
  <c r="D43"/>
  <c r="D42"/>
  <c r="D41"/>
  <c r="D40"/>
  <c r="D39"/>
  <c r="D38"/>
  <c r="D37"/>
  <c r="E37" s="1"/>
  <c r="D31"/>
  <c r="D30"/>
  <c r="D29"/>
  <c r="D28"/>
  <c r="D27"/>
  <c r="D26"/>
  <c r="D25"/>
  <c r="D24"/>
  <c r="D23"/>
  <c r="D22"/>
  <c r="D21"/>
  <c r="E21" s="1"/>
  <c r="T14"/>
  <c r="T13"/>
  <c r="T12"/>
  <c r="T11"/>
  <c r="T10"/>
  <c r="T9"/>
  <c r="T8"/>
  <c r="T7"/>
  <c r="T6"/>
  <c r="T5"/>
  <c r="H4"/>
  <c r="I4"/>
  <c r="J4"/>
  <c r="K4"/>
  <c r="L4"/>
  <c r="M4"/>
  <c r="N4"/>
  <c r="O4"/>
  <c r="P4"/>
  <c r="Q4"/>
  <c r="R4"/>
  <c r="D13"/>
  <c r="D9"/>
  <c r="D8"/>
  <c r="D7"/>
  <c r="D6"/>
  <c r="D5"/>
  <c r="D14"/>
  <c r="D12"/>
  <c r="D11"/>
  <c r="D10"/>
  <c r="T4"/>
  <c r="D4"/>
  <c r="L71" i="52"/>
  <c r="D71"/>
  <c r="L70"/>
  <c r="D70"/>
  <c r="L69"/>
  <c r="D69"/>
  <c r="L63"/>
  <c r="D63"/>
  <c r="L62"/>
  <c r="D62"/>
  <c r="L61"/>
  <c r="D61"/>
  <c r="L55"/>
  <c r="D55"/>
  <c r="L54"/>
  <c r="D54"/>
  <c r="L53"/>
  <c r="D53"/>
  <c r="L47"/>
  <c r="D47"/>
  <c r="L46"/>
  <c r="D46"/>
  <c r="L45"/>
  <c r="D45"/>
  <c r="L39"/>
  <c r="D39"/>
  <c r="L38"/>
  <c r="D38"/>
  <c r="L37"/>
  <c r="D37"/>
  <c r="L31"/>
  <c r="D31"/>
  <c r="L30"/>
  <c r="D30"/>
  <c r="L29"/>
  <c r="D29"/>
  <c r="L23"/>
  <c r="D23"/>
  <c r="L22"/>
  <c r="D22"/>
  <c r="L21"/>
  <c r="D21"/>
  <c r="L15"/>
  <c r="D15"/>
  <c r="L14"/>
  <c r="D14"/>
  <c r="L13"/>
  <c r="D13"/>
  <c r="D79" i="51"/>
  <c r="D78"/>
  <c r="D77"/>
  <c r="D76"/>
  <c r="D75"/>
  <c r="D69"/>
  <c r="D68"/>
  <c r="D67"/>
  <c r="D66"/>
  <c r="D65"/>
  <c r="D59"/>
  <c r="D58"/>
  <c r="D57"/>
  <c r="D56"/>
  <c r="D55"/>
  <c r="D49"/>
  <c r="D48"/>
  <c r="D47"/>
  <c r="D46"/>
  <c r="D45"/>
  <c r="D39"/>
  <c r="D38"/>
  <c r="D37"/>
  <c r="D36"/>
  <c r="D35"/>
  <c r="D29"/>
  <c r="D28"/>
  <c r="D27"/>
  <c r="D26"/>
  <c r="D25"/>
  <c r="D19"/>
  <c r="D18"/>
  <c r="D17"/>
  <c r="D16"/>
  <c r="D15"/>
  <c r="D8"/>
  <c r="D7"/>
  <c r="D6"/>
  <c r="E4" s="1"/>
  <c r="D5"/>
  <c r="D4"/>
  <c r="D119" i="50"/>
  <c r="D118"/>
  <c r="D117"/>
  <c r="D116"/>
  <c r="D115"/>
  <c r="E115" s="1"/>
  <c r="D109"/>
  <c r="D108"/>
  <c r="D107"/>
  <c r="D106"/>
  <c r="D105"/>
  <c r="E105" s="1"/>
  <c r="D99"/>
  <c r="D98"/>
  <c r="D97"/>
  <c r="D96"/>
  <c r="D95"/>
  <c r="D89"/>
  <c r="D88"/>
  <c r="E85" s="1"/>
  <c r="D87"/>
  <c r="D86"/>
  <c r="D85"/>
  <c r="D79"/>
  <c r="D78"/>
  <c r="D77"/>
  <c r="D76"/>
  <c r="D75"/>
  <c r="D69"/>
  <c r="D68"/>
  <c r="D67"/>
  <c r="D66"/>
  <c r="D65"/>
  <c r="E65" s="1"/>
  <c r="D59"/>
  <c r="D58"/>
  <c r="D57"/>
  <c r="D56"/>
  <c r="D55"/>
  <c r="D49"/>
  <c r="D48"/>
  <c r="D47"/>
  <c r="D46"/>
  <c r="D45"/>
  <c r="D39"/>
  <c r="D38"/>
  <c r="D37"/>
  <c r="D36"/>
  <c r="D35"/>
  <c r="D29"/>
  <c r="D28"/>
  <c r="D27"/>
  <c r="D26"/>
  <c r="D25"/>
  <c r="E25" s="1"/>
  <c r="D19"/>
  <c r="D18"/>
  <c r="D17"/>
  <c r="D16"/>
  <c r="D15"/>
  <c r="E15" s="1"/>
  <c r="D8"/>
  <c r="D7"/>
  <c r="D6"/>
  <c r="D5"/>
  <c r="D4"/>
  <c r="E4" s="1"/>
  <c r="F6" s="1"/>
  <c r="D79" i="49"/>
  <c r="D78"/>
  <c r="D77"/>
  <c r="D76"/>
  <c r="E75" s="1"/>
  <c r="D75"/>
  <c r="D69"/>
  <c r="D68"/>
  <c r="D67"/>
  <c r="D66"/>
  <c r="D65"/>
  <c r="D59"/>
  <c r="D58"/>
  <c r="D57"/>
  <c r="D56"/>
  <c r="D55"/>
  <c r="E55" s="1"/>
  <c r="D49"/>
  <c r="D48"/>
  <c r="D47"/>
  <c r="D46"/>
  <c r="D45"/>
  <c r="D39"/>
  <c r="D38"/>
  <c r="D37"/>
  <c r="D36"/>
  <c r="D35"/>
  <c r="E35" s="1"/>
  <c r="D29"/>
  <c r="D28"/>
  <c r="D27"/>
  <c r="D26"/>
  <c r="E25"/>
  <c r="D25"/>
  <c r="D19"/>
  <c r="D18"/>
  <c r="D17"/>
  <c r="D16"/>
  <c r="D15"/>
  <c r="E15" s="1"/>
  <c r="D8"/>
  <c r="D7"/>
  <c r="D6"/>
  <c r="D5"/>
  <c r="D4"/>
  <c r="D119" i="48"/>
  <c r="D118"/>
  <c r="D117"/>
  <c r="D116"/>
  <c r="D115"/>
  <c r="D109"/>
  <c r="D108"/>
  <c r="D107"/>
  <c r="D106"/>
  <c r="D105"/>
  <c r="E105" s="1"/>
  <c r="D99"/>
  <c r="D98"/>
  <c r="D97"/>
  <c r="D96"/>
  <c r="D95"/>
  <c r="D89"/>
  <c r="D88"/>
  <c r="D87"/>
  <c r="D86"/>
  <c r="E85" s="1"/>
  <c r="D85"/>
  <c r="D79"/>
  <c r="D78"/>
  <c r="D77"/>
  <c r="D76"/>
  <c r="D75"/>
  <c r="E75" s="1"/>
  <c r="D69"/>
  <c r="D68"/>
  <c r="D67"/>
  <c r="D66"/>
  <c r="D65"/>
  <c r="E65" s="1"/>
  <c r="D59"/>
  <c r="D58"/>
  <c r="D57"/>
  <c r="D56"/>
  <c r="D55"/>
  <c r="E55" s="1"/>
  <c r="D49"/>
  <c r="D48"/>
  <c r="D47"/>
  <c r="D46"/>
  <c r="D45"/>
  <c r="E45" s="1"/>
  <c r="D39"/>
  <c r="D38"/>
  <c r="D37"/>
  <c r="D36"/>
  <c r="D35"/>
  <c r="D29"/>
  <c r="E25" s="1"/>
  <c r="D28"/>
  <c r="D27"/>
  <c r="D26"/>
  <c r="D25"/>
  <c r="N19"/>
  <c r="D19"/>
  <c r="N18"/>
  <c r="D18"/>
  <c r="N17"/>
  <c r="D17"/>
  <c r="N16"/>
  <c r="L16"/>
  <c r="K16"/>
  <c r="J16"/>
  <c r="I16"/>
  <c r="H16"/>
  <c r="D16"/>
  <c r="E15" s="1"/>
  <c r="N15"/>
  <c r="L15"/>
  <c r="K15"/>
  <c r="J15"/>
  <c r="I15"/>
  <c r="H15"/>
  <c r="D15"/>
  <c r="N8"/>
  <c r="D8"/>
  <c r="N7"/>
  <c r="D7"/>
  <c r="N6"/>
  <c r="D6"/>
  <c r="N5"/>
  <c r="L5"/>
  <c r="K5"/>
  <c r="J5"/>
  <c r="I5"/>
  <c r="H5"/>
  <c r="D5"/>
  <c r="N4"/>
  <c r="L4"/>
  <c r="K4"/>
  <c r="J4"/>
  <c r="I4"/>
  <c r="H4"/>
  <c r="D4"/>
  <c r="D19" i="47"/>
  <c r="D18"/>
  <c r="D17"/>
  <c r="D16"/>
  <c r="L15"/>
  <c r="K15"/>
  <c r="J15"/>
  <c r="I15"/>
  <c r="H15"/>
  <c r="D15"/>
  <c r="D69"/>
  <c r="D68"/>
  <c r="D67"/>
  <c r="D66"/>
  <c r="D65"/>
  <c r="D59"/>
  <c r="D58"/>
  <c r="D57"/>
  <c r="D56"/>
  <c r="E55" s="1"/>
  <c r="F55" s="1"/>
  <c r="O55" s="1"/>
  <c r="D55"/>
  <c r="D49"/>
  <c r="D48"/>
  <c r="D47"/>
  <c r="D46"/>
  <c r="D45"/>
  <c r="D39"/>
  <c r="D38"/>
  <c r="D37"/>
  <c r="D36"/>
  <c r="D35"/>
  <c r="D29"/>
  <c r="D28"/>
  <c r="D27"/>
  <c r="D26"/>
  <c r="D25"/>
  <c r="N8"/>
  <c r="N7"/>
  <c r="N6"/>
  <c r="N5"/>
  <c r="L5"/>
  <c r="K5"/>
  <c r="J5"/>
  <c r="I5"/>
  <c r="H5"/>
  <c r="K4"/>
  <c r="J4"/>
  <c r="I4"/>
  <c r="H4"/>
  <c r="D7"/>
  <c r="D6"/>
  <c r="D5"/>
  <c r="D8"/>
  <c r="N4"/>
  <c r="L4"/>
  <c r="D4"/>
  <c r="H21" i="5"/>
  <c r="H12"/>
  <c r="H13"/>
  <c r="H14"/>
  <c r="H15"/>
  <c r="H16"/>
  <c r="H17"/>
  <c r="H18"/>
  <c r="H19"/>
  <c r="H20"/>
  <c r="H11"/>
  <c r="H10"/>
  <c r="I118" i="45"/>
  <c r="I108"/>
  <c r="I98"/>
  <c r="I88"/>
  <c r="I78"/>
  <c r="I48"/>
  <c r="I38"/>
  <c r="I28"/>
  <c r="I18"/>
  <c r="I78" i="44"/>
  <c r="I68"/>
  <c r="I58"/>
  <c r="I48"/>
  <c r="I38"/>
  <c r="I108" i="42"/>
  <c r="I98"/>
  <c r="I88"/>
  <c r="I78"/>
  <c r="I68"/>
  <c r="I58"/>
  <c r="I48"/>
  <c r="I38"/>
  <c r="I28"/>
  <c r="I18"/>
  <c r="L17" i="20"/>
  <c r="L16"/>
  <c r="L15"/>
  <c r="J15"/>
  <c r="I15"/>
  <c r="I18" s="1"/>
  <c r="H15"/>
  <c r="L67"/>
  <c r="L65"/>
  <c r="L63"/>
  <c r="J63"/>
  <c r="I63"/>
  <c r="H63"/>
  <c r="L57"/>
  <c r="L55"/>
  <c r="L53"/>
  <c r="J53"/>
  <c r="I53"/>
  <c r="H53"/>
  <c r="H43"/>
  <c r="L47"/>
  <c r="L45"/>
  <c r="L43"/>
  <c r="J43"/>
  <c r="I43"/>
  <c r="L37"/>
  <c r="L35"/>
  <c r="L33"/>
  <c r="J33"/>
  <c r="I33"/>
  <c r="H33"/>
  <c r="L27"/>
  <c r="L25"/>
  <c r="L23"/>
  <c r="J23"/>
  <c r="I23"/>
  <c r="H23"/>
  <c r="D67"/>
  <c r="D65"/>
  <c r="D63"/>
  <c r="D57"/>
  <c r="D55"/>
  <c r="E53"/>
  <c r="F57" s="1"/>
  <c r="D53"/>
  <c r="D47"/>
  <c r="D45"/>
  <c r="D43"/>
  <c r="D37"/>
  <c r="D35"/>
  <c r="D33"/>
  <c r="D27"/>
  <c r="D25"/>
  <c r="D23"/>
  <c r="D17"/>
  <c r="D16"/>
  <c r="D6"/>
  <c r="D15"/>
  <c r="J4"/>
  <c r="I4"/>
  <c r="H4"/>
  <c r="D4"/>
  <c r="D8"/>
  <c r="L4"/>
  <c r="E4" i="52" l="1"/>
  <c r="F6" s="1"/>
  <c r="M6" s="1"/>
  <c r="F57" i="53"/>
  <c r="U57" s="1"/>
  <c r="F63"/>
  <c r="U63" s="1"/>
  <c r="F58"/>
  <c r="U58" s="1"/>
  <c r="F62"/>
  <c r="U62" s="1"/>
  <c r="F59"/>
  <c r="U59" s="1"/>
  <c r="F53"/>
  <c r="U53" s="1"/>
  <c r="F54"/>
  <c r="U54" s="1"/>
  <c r="F60"/>
  <c r="U60" s="1"/>
  <c r="F55"/>
  <c r="U55" s="1"/>
  <c r="F61"/>
  <c r="U61" s="1"/>
  <c r="F56"/>
  <c r="U56" s="1"/>
  <c r="F25" i="50"/>
  <c r="F27"/>
  <c r="F28"/>
  <c r="O28" s="1"/>
  <c r="F26"/>
  <c r="F29"/>
  <c r="O29" s="1"/>
  <c r="F46" i="53"/>
  <c r="U46" s="1"/>
  <c r="F41"/>
  <c r="U41" s="1"/>
  <c r="F37"/>
  <c r="U37" s="1"/>
  <c r="F47"/>
  <c r="U47" s="1"/>
  <c r="F42"/>
  <c r="U42" s="1"/>
  <c r="F43"/>
  <c r="U43" s="1"/>
  <c r="F38"/>
  <c r="U38" s="1"/>
  <c r="F39"/>
  <c r="U39" s="1"/>
  <c r="F44"/>
  <c r="U44" s="1"/>
  <c r="F40"/>
  <c r="U40" s="1"/>
  <c r="F45"/>
  <c r="U45" s="1"/>
  <c r="F79"/>
  <c r="U79" s="1"/>
  <c r="F74"/>
  <c r="U74" s="1"/>
  <c r="F75"/>
  <c r="U75" s="1"/>
  <c r="F69"/>
  <c r="U69" s="1"/>
  <c r="F70"/>
  <c r="U70" s="1"/>
  <c r="F76"/>
  <c r="U76" s="1"/>
  <c r="F71"/>
  <c r="U71" s="1"/>
  <c r="F77"/>
  <c r="U77" s="1"/>
  <c r="F72"/>
  <c r="U72" s="1"/>
  <c r="F73"/>
  <c r="U73" s="1"/>
  <c r="F78"/>
  <c r="U78" s="1"/>
  <c r="F68" i="50"/>
  <c r="O68" s="1"/>
  <c r="F67"/>
  <c r="F66"/>
  <c r="F69"/>
  <c r="O69" s="1"/>
  <c r="F65"/>
  <c r="F143" i="53"/>
  <c r="U143" s="1"/>
  <c r="F138"/>
  <c r="U138" s="1"/>
  <c r="F133"/>
  <c r="U133" s="1"/>
  <c r="F139"/>
  <c r="U139" s="1"/>
  <c r="F134"/>
  <c r="U134" s="1"/>
  <c r="F140"/>
  <c r="U140" s="1"/>
  <c r="F135"/>
  <c r="U135" s="1"/>
  <c r="F141"/>
  <c r="U141" s="1"/>
  <c r="F136"/>
  <c r="U136" s="1"/>
  <c r="F142"/>
  <c r="U142" s="1"/>
  <c r="F137"/>
  <c r="U137" s="1"/>
  <c r="F55" i="42"/>
  <c r="M55" s="1"/>
  <c r="F53"/>
  <c r="M53" s="1"/>
  <c r="F25"/>
  <c r="M25" s="1"/>
  <c r="F23"/>
  <c r="M23" s="1"/>
  <c r="F186" i="53"/>
  <c r="U186" s="1"/>
  <c r="F187"/>
  <c r="U187" s="1"/>
  <c r="F181"/>
  <c r="U181" s="1"/>
  <c r="F182"/>
  <c r="U182" s="1"/>
  <c r="F188"/>
  <c r="U188" s="1"/>
  <c r="F183"/>
  <c r="U183" s="1"/>
  <c r="F189"/>
  <c r="U189" s="1"/>
  <c r="F184"/>
  <c r="U184" s="1"/>
  <c r="F190"/>
  <c r="U190" s="1"/>
  <c r="F191"/>
  <c r="U191" s="1"/>
  <c r="F185"/>
  <c r="U185" s="1"/>
  <c r="F31"/>
  <c r="U31" s="1"/>
  <c r="F26"/>
  <c r="U26" s="1"/>
  <c r="F27"/>
  <c r="U27" s="1"/>
  <c r="F21"/>
  <c r="U21" s="1"/>
  <c r="F22"/>
  <c r="U22" s="1"/>
  <c r="F28"/>
  <c r="U28" s="1"/>
  <c r="F23"/>
  <c r="U23" s="1"/>
  <c r="F29"/>
  <c r="U29" s="1"/>
  <c r="F24"/>
  <c r="U24" s="1"/>
  <c r="F30"/>
  <c r="U30" s="1"/>
  <c r="F25"/>
  <c r="U25" s="1"/>
  <c r="F90"/>
  <c r="U90" s="1"/>
  <c r="F91"/>
  <c r="U91" s="1"/>
  <c r="F85"/>
  <c r="U85" s="1"/>
  <c r="F95"/>
  <c r="U95" s="1"/>
  <c r="F86"/>
  <c r="U86" s="1"/>
  <c r="F92"/>
  <c r="U92" s="1"/>
  <c r="F87"/>
  <c r="U87" s="1"/>
  <c r="F93"/>
  <c r="U93" s="1"/>
  <c r="F88"/>
  <c r="U88" s="1"/>
  <c r="F94"/>
  <c r="U94" s="1"/>
  <c r="F89"/>
  <c r="U89" s="1"/>
  <c r="F79" i="49"/>
  <c r="O79" s="1"/>
  <c r="F78"/>
  <c r="O78" s="1"/>
  <c r="F77"/>
  <c r="F75"/>
  <c r="F76"/>
  <c r="F111" i="53"/>
  <c r="U111" s="1"/>
  <c r="F106"/>
  <c r="U106" s="1"/>
  <c r="F101"/>
  <c r="U101" s="1"/>
  <c r="F107"/>
  <c r="U107" s="1"/>
  <c r="F102"/>
  <c r="U102" s="1"/>
  <c r="F108"/>
  <c r="U108" s="1"/>
  <c r="F103"/>
  <c r="U103" s="1"/>
  <c r="F104"/>
  <c r="U104" s="1"/>
  <c r="F109"/>
  <c r="U109" s="1"/>
  <c r="F110"/>
  <c r="U110" s="1"/>
  <c r="F105"/>
  <c r="U105" s="1"/>
  <c r="F88" i="50"/>
  <c r="O88" s="1"/>
  <c r="F89"/>
  <c r="O89" s="1"/>
  <c r="F86"/>
  <c r="F85"/>
  <c r="F87"/>
  <c r="F8" i="45"/>
  <c r="F4"/>
  <c r="M4" s="1"/>
  <c r="F109" i="50"/>
  <c r="O109" s="1"/>
  <c r="F106"/>
  <c r="F105"/>
  <c r="F107"/>
  <c r="F108"/>
  <c r="O108" s="1"/>
  <c r="F55" i="20"/>
  <c r="E35" i="47"/>
  <c r="E35" i="50"/>
  <c r="F53" i="20"/>
  <c r="E83" i="45"/>
  <c r="F87" s="1"/>
  <c r="M87" s="1"/>
  <c r="F91" i="54"/>
  <c r="U91" s="1"/>
  <c r="F74" i="55"/>
  <c r="U74" s="1"/>
  <c r="F92"/>
  <c r="U92" s="1"/>
  <c r="F186"/>
  <c r="U186" s="1"/>
  <c r="F9" i="46"/>
  <c r="U9" s="1"/>
  <c r="F57"/>
  <c r="U57" s="1"/>
  <c r="F93"/>
  <c r="U93" s="1"/>
  <c r="F138"/>
  <c r="U138" s="1"/>
  <c r="F174"/>
  <c r="U174" s="1"/>
  <c r="F201"/>
  <c r="U201" s="1"/>
  <c r="U208" s="1"/>
  <c r="F25" i="49"/>
  <c r="F27"/>
  <c r="F26"/>
  <c r="F28"/>
  <c r="O28" s="1"/>
  <c r="F29"/>
  <c r="O29" s="1"/>
  <c r="F8" i="50"/>
  <c r="O8" s="1"/>
  <c r="E95" i="48"/>
  <c r="E45" i="49"/>
  <c r="F65" i="42"/>
  <c r="E43"/>
  <c r="E15" i="44"/>
  <c r="E63" i="45"/>
  <c r="F63" s="1"/>
  <c r="M63" s="1"/>
  <c r="F58" i="47"/>
  <c r="O58" s="1"/>
  <c r="F89" i="54"/>
  <c r="U89" s="1"/>
  <c r="F72" i="55"/>
  <c r="U72" s="1"/>
  <c r="F90"/>
  <c r="U90" s="1"/>
  <c r="F159"/>
  <c r="U159" s="1"/>
  <c r="F184"/>
  <c r="U184" s="1"/>
  <c r="F7" i="46"/>
  <c r="U7" s="1"/>
  <c r="F55"/>
  <c r="U55" s="1"/>
  <c r="F91"/>
  <c r="U91" s="1"/>
  <c r="F136"/>
  <c r="U136" s="1"/>
  <c r="F172"/>
  <c r="U172" s="1"/>
  <c r="U176" s="1"/>
  <c r="F199"/>
  <c r="U199" s="1"/>
  <c r="F255"/>
  <c r="U255" s="1"/>
  <c r="F4" i="51"/>
  <c r="F6"/>
  <c r="F7"/>
  <c r="O7" s="1"/>
  <c r="F75"/>
  <c r="F77"/>
  <c r="F8"/>
  <c r="O8" s="1"/>
  <c r="F79"/>
  <c r="O79" s="1"/>
  <c r="F5"/>
  <c r="F76"/>
  <c r="F78"/>
  <c r="O78" s="1"/>
  <c r="E55" i="50"/>
  <c r="E75" i="51"/>
  <c r="E4" i="42"/>
  <c r="E73"/>
  <c r="E103"/>
  <c r="E113" i="45"/>
  <c r="F56" i="47"/>
  <c r="O56" s="1"/>
  <c r="F5" i="50"/>
  <c r="L7" s="1"/>
  <c r="U48" i="54"/>
  <c r="F87"/>
  <c r="U87" s="1"/>
  <c r="U96" s="1"/>
  <c r="F70" i="55"/>
  <c r="U70" s="1"/>
  <c r="F88"/>
  <c r="U88" s="1"/>
  <c r="F157"/>
  <c r="U157" s="1"/>
  <c r="U160" s="1"/>
  <c r="F182"/>
  <c r="U182" s="1"/>
  <c r="U192" s="1"/>
  <c r="F5" i="46"/>
  <c r="U5" s="1"/>
  <c r="F62"/>
  <c r="U62" s="1"/>
  <c r="F134"/>
  <c r="U134" s="1"/>
  <c r="F170"/>
  <c r="U170" s="1"/>
  <c r="F206"/>
  <c r="U206" s="1"/>
  <c r="F253"/>
  <c r="U253" s="1"/>
  <c r="E115" i="48"/>
  <c r="E65" i="49"/>
  <c r="E75" i="50"/>
  <c r="E25" i="51"/>
  <c r="F57" i="47"/>
  <c r="O57" s="1"/>
  <c r="F7" i="50"/>
  <c r="O7" s="1"/>
  <c r="F19"/>
  <c r="O19" s="1"/>
  <c r="F16"/>
  <c r="F18"/>
  <c r="O18" s="1"/>
  <c r="F15"/>
  <c r="F17"/>
  <c r="E95"/>
  <c r="F67" i="44"/>
  <c r="M67" s="1"/>
  <c r="F59" i="47"/>
  <c r="O59" s="1"/>
  <c r="F4" i="50"/>
  <c r="U80" i="54"/>
  <c r="F249" i="46"/>
  <c r="U249" s="1"/>
  <c r="F19" i="48"/>
  <c r="F17"/>
  <c r="F15" i="49"/>
  <c r="F17"/>
  <c r="F18"/>
  <c r="O18" s="1"/>
  <c r="F19"/>
  <c r="O19" s="1"/>
  <c r="F16"/>
  <c r="M35" i="42"/>
  <c r="U128" i="46"/>
  <c r="F247"/>
  <c r="U247" s="1"/>
  <c r="U256" s="1"/>
  <c r="F35" i="49"/>
  <c r="F38"/>
  <c r="O38" s="1"/>
  <c r="F39"/>
  <c r="O39" s="1"/>
  <c r="F37"/>
  <c r="F36"/>
  <c r="F119" i="50"/>
  <c r="O119" s="1"/>
  <c r="F115"/>
  <c r="F116"/>
  <c r="F117"/>
  <c r="F118"/>
  <c r="O118" s="1"/>
  <c r="E15" i="47"/>
  <c r="E117" i="53"/>
  <c r="F254" i="46"/>
  <c r="U254" s="1"/>
  <c r="E25" i="47"/>
  <c r="F87" i="48"/>
  <c r="H89" s="1"/>
  <c r="E45" i="50"/>
  <c r="E149" i="53"/>
  <c r="F252" i="46"/>
  <c r="U252" s="1"/>
  <c r="F59" i="49"/>
  <c r="O59" s="1"/>
  <c r="F55"/>
  <c r="F56"/>
  <c r="F58"/>
  <c r="O58" s="1"/>
  <c r="F57"/>
  <c r="E165" i="53"/>
  <c r="F4" i="52"/>
  <c r="M4" s="1"/>
  <c r="U48" i="46"/>
  <c r="U272"/>
  <c r="E45" i="47"/>
  <c r="E73" i="45"/>
  <c r="F5" i="52"/>
  <c r="M5" s="1"/>
  <c r="E15" i="20"/>
  <c r="E65" i="47"/>
  <c r="E35" i="48"/>
  <c r="F38" s="1"/>
  <c r="O38" s="1"/>
  <c r="E4" i="49"/>
  <c r="E4" i="44"/>
  <c r="U128" i="55"/>
  <c r="F13" i="46"/>
  <c r="U13" s="1"/>
  <c r="V271"/>
  <c r="W271"/>
  <c r="U240"/>
  <c r="U224"/>
  <c r="U192"/>
  <c r="U160"/>
  <c r="U144"/>
  <c r="V127"/>
  <c r="W127"/>
  <c r="U112"/>
  <c r="U96"/>
  <c r="U80"/>
  <c r="U64"/>
  <c r="V47"/>
  <c r="W47"/>
  <c r="U32"/>
  <c r="U15"/>
  <c r="U176" i="55"/>
  <c r="U144"/>
  <c r="V127"/>
  <c r="W127"/>
  <c r="U112"/>
  <c r="U96"/>
  <c r="U80"/>
  <c r="U64"/>
  <c r="U48"/>
  <c r="U32"/>
  <c r="U15"/>
  <c r="U128" i="54"/>
  <c r="U112"/>
  <c r="V79"/>
  <c r="W79"/>
  <c r="U64"/>
  <c r="V47"/>
  <c r="W47"/>
  <c r="U32"/>
  <c r="U15"/>
  <c r="J7" i="50"/>
  <c r="H7"/>
  <c r="O5"/>
  <c r="I7"/>
  <c r="K7"/>
  <c r="J6"/>
  <c r="H6"/>
  <c r="O4"/>
  <c r="I6"/>
  <c r="K6"/>
  <c r="L6"/>
  <c r="J8"/>
  <c r="O6"/>
  <c r="I8"/>
  <c r="K8"/>
  <c r="L8"/>
  <c r="H8"/>
  <c r="F78" i="48"/>
  <c r="O78" s="1"/>
  <c r="F95"/>
  <c r="F99"/>
  <c r="O99" s="1"/>
  <c r="F116"/>
  <c r="H118" s="1"/>
  <c r="F109"/>
  <c r="O109" s="1"/>
  <c r="F35"/>
  <c r="O35" s="1"/>
  <c r="F39"/>
  <c r="O39" s="1"/>
  <c r="F49"/>
  <c r="O49" s="1"/>
  <c r="F58"/>
  <c r="O58" s="1"/>
  <c r="F65"/>
  <c r="O65" s="1"/>
  <c r="F69"/>
  <c r="O69" s="1"/>
  <c r="F96"/>
  <c r="F117"/>
  <c r="H119" s="1"/>
  <c r="F106"/>
  <c r="H108" s="1"/>
  <c r="F66"/>
  <c r="L68" s="1"/>
  <c r="F79"/>
  <c r="O79" s="1"/>
  <c r="F97"/>
  <c r="L99" s="1"/>
  <c r="F29"/>
  <c r="O29" s="1"/>
  <c r="F37"/>
  <c r="F45"/>
  <c r="O45" s="1"/>
  <c r="F55"/>
  <c r="J57" s="1"/>
  <c r="F67"/>
  <c r="L69" s="1"/>
  <c r="F105"/>
  <c r="H107" s="1"/>
  <c r="F108"/>
  <c r="O108" s="1"/>
  <c r="F15"/>
  <c r="F46"/>
  <c r="F56"/>
  <c r="L58" s="1"/>
  <c r="F75"/>
  <c r="O75" s="1"/>
  <c r="F85"/>
  <c r="H87" s="1"/>
  <c r="F88"/>
  <c r="O88" s="1"/>
  <c r="F16"/>
  <c r="F25"/>
  <c r="H27" s="1"/>
  <c r="F28"/>
  <c r="O28" s="1"/>
  <c r="F47"/>
  <c r="F57"/>
  <c r="L59" s="1"/>
  <c r="F59"/>
  <c r="O59" s="1"/>
  <c r="F76"/>
  <c r="F86"/>
  <c r="H88" s="1"/>
  <c r="F98"/>
  <c r="O98" s="1"/>
  <c r="F107"/>
  <c r="H109" s="1"/>
  <c r="F18"/>
  <c r="F26"/>
  <c r="H28" s="1"/>
  <c r="F68"/>
  <c r="O68" s="1"/>
  <c r="F77"/>
  <c r="O77" s="1"/>
  <c r="F89"/>
  <c r="O89" s="1"/>
  <c r="F27"/>
  <c r="H29" s="1"/>
  <c r="F48"/>
  <c r="O48" s="1"/>
  <c r="F115"/>
  <c r="H117" s="1"/>
  <c r="L117"/>
  <c r="L119"/>
  <c r="K117"/>
  <c r="K119"/>
  <c r="I119"/>
  <c r="O105"/>
  <c r="L107"/>
  <c r="L108"/>
  <c r="K107"/>
  <c r="J107"/>
  <c r="J109"/>
  <c r="I107"/>
  <c r="I109"/>
  <c r="O95"/>
  <c r="O96"/>
  <c r="L97"/>
  <c r="L98"/>
  <c r="O86"/>
  <c r="K87"/>
  <c r="K88"/>
  <c r="K89"/>
  <c r="J88"/>
  <c r="O76"/>
  <c r="O66"/>
  <c r="L67"/>
  <c r="O55"/>
  <c r="O57"/>
  <c r="L57"/>
  <c r="O46"/>
  <c r="O47"/>
  <c r="O26"/>
  <c r="O27"/>
  <c r="L27"/>
  <c r="J29"/>
  <c r="F45" i="45"/>
  <c r="M45" s="1"/>
  <c r="F15"/>
  <c r="M15" s="1"/>
  <c r="F97"/>
  <c r="M16"/>
  <c r="F73"/>
  <c r="M73" s="1"/>
  <c r="F35"/>
  <c r="M35" s="1"/>
  <c r="F6"/>
  <c r="F27"/>
  <c r="M27" s="1"/>
  <c r="F55"/>
  <c r="M55" s="1"/>
  <c r="F105"/>
  <c r="M105" s="1"/>
  <c r="F23"/>
  <c r="M23" s="1"/>
  <c r="F25"/>
  <c r="M25" s="1"/>
  <c r="M6"/>
  <c r="F93"/>
  <c r="M93" s="1"/>
  <c r="F17"/>
  <c r="M17" s="1"/>
  <c r="F43"/>
  <c r="M43" s="1"/>
  <c r="F47"/>
  <c r="M47" s="1"/>
  <c r="F95"/>
  <c r="M95" s="1"/>
  <c r="F45" i="44"/>
  <c r="M45" s="1"/>
  <c r="F75"/>
  <c r="M75" s="1"/>
  <c r="F17"/>
  <c r="F15"/>
  <c r="M15" s="1"/>
  <c r="F63"/>
  <c r="M63" s="1"/>
  <c r="F16"/>
  <c r="M16" s="1"/>
  <c r="M25"/>
  <c r="F65"/>
  <c r="M65" s="1"/>
  <c r="M68" s="1"/>
  <c r="F25"/>
  <c r="F55"/>
  <c r="M55" s="1"/>
  <c r="F43"/>
  <c r="M43" s="1"/>
  <c r="F85" i="42"/>
  <c r="M85" s="1"/>
  <c r="F27"/>
  <c r="M27" s="1"/>
  <c r="F33"/>
  <c r="M33" s="1"/>
  <c r="F17"/>
  <c r="M17" s="1"/>
  <c r="M65"/>
  <c r="E29" i="52"/>
  <c r="E45"/>
  <c r="E61"/>
  <c r="E21"/>
  <c r="E37"/>
  <c r="E53"/>
  <c r="E13"/>
  <c r="F115" i="45"/>
  <c r="M115" s="1"/>
  <c r="F113"/>
  <c r="M113" s="1"/>
  <c r="F117"/>
  <c r="M117" s="1"/>
  <c r="F107"/>
  <c r="M107" s="1"/>
  <c r="F103"/>
  <c r="M103" s="1"/>
  <c r="M97"/>
  <c r="F85"/>
  <c r="M85" s="1"/>
  <c r="F83"/>
  <c r="M83" s="1"/>
  <c r="F75"/>
  <c r="M75" s="1"/>
  <c r="F77"/>
  <c r="M77" s="1"/>
  <c r="F57"/>
  <c r="M57" s="1"/>
  <c r="F53"/>
  <c r="M53" s="1"/>
  <c r="F37"/>
  <c r="M37" s="1"/>
  <c r="F33"/>
  <c r="M33" s="1"/>
  <c r="M8"/>
  <c r="M17" i="44"/>
  <c r="F77"/>
  <c r="M77" s="1"/>
  <c r="F73"/>
  <c r="M73" s="1"/>
  <c r="F57"/>
  <c r="M57" s="1"/>
  <c r="F53"/>
  <c r="M53" s="1"/>
  <c r="F47"/>
  <c r="M47" s="1"/>
  <c r="F37"/>
  <c r="M37" s="1"/>
  <c r="F33"/>
  <c r="M33" s="1"/>
  <c r="F27"/>
  <c r="M27" s="1"/>
  <c r="F23"/>
  <c r="M23" s="1"/>
  <c r="F6"/>
  <c r="M6" s="1"/>
  <c r="F4"/>
  <c r="M4" s="1"/>
  <c r="F8"/>
  <c r="M8" s="1"/>
  <c r="F15" i="42"/>
  <c r="M15" s="1"/>
  <c r="F115"/>
  <c r="M115" s="1"/>
  <c r="F113"/>
  <c r="M113" s="1"/>
  <c r="F117"/>
  <c r="M117" s="1"/>
  <c r="F105"/>
  <c r="M105" s="1"/>
  <c r="F103"/>
  <c r="M103" s="1"/>
  <c r="F107"/>
  <c r="M107" s="1"/>
  <c r="F97"/>
  <c r="M97" s="1"/>
  <c r="F93"/>
  <c r="M93" s="1"/>
  <c r="F87"/>
  <c r="M87" s="1"/>
  <c r="F83"/>
  <c r="M83" s="1"/>
  <c r="F75"/>
  <c r="M75" s="1"/>
  <c r="F73"/>
  <c r="M73" s="1"/>
  <c r="F77"/>
  <c r="M77" s="1"/>
  <c r="F67"/>
  <c r="M67" s="1"/>
  <c r="F63"/>
  <c r="M63" s="1"/>
  <c r="F57"/>
  <c r="M57" s="1"/>
  <c r="F45"/>
  <c r="M45" s="1"/>
  <c r="F43"/>
  <c r="M43" s="1"/>
  <c r="F47"/>
  <c r="M47" s="1"/>
  <c r="F37"/>
  <c r="M37" s="1"/>
  <c r="F6"/>
  <c r="M6" s="1"/>
  <c r="F4"/>
  <c r="M4" s="1"/>
  <c r="F8"/>
  <c r="M8" s="1"/>
  <c r="E4" i="20"/>
  <c r="E43"/>
  <c r="E33"/>
  <c r="E23"/>
  <c r="E4" i="53"/>
  <c r="E69" i="52"/>
  <c r="E65" i="51"/>
  <c r="E35"/>
  <c r="E45"/>
  <c r="E15"/>
  <c r="E55"/>
  <c r="E4" i="48"/>
  <c r="H17"/>
  <c r="O19"/>
  <c r="O18"/>
  <c r="H18"/>
  <c r="I70" i="47"/>
  <c r="I50"/>
  <c r="E4"/>
  <c r="E63" i="20"/>
  <c r="M57"/>
  <c r="M53"/>
  <c r="D70" i="5"/>
  <c r="D69"/>
  <c r="B243" i="46" s="1"/>
  <c r="D68" i="5"/>
  <c r="D67"/>
  <c r="D66"/>
  <c r="D65"/>
  <c r="D64"/>
  <c r="D63"/>
  <c r="D62"/>
  <c r="D61"/>
  <c r="D60"/>
  <c r="D59"/>
  <c r="D58"/>
  <c r="D57"/>
  <c r="D56"/>
  <c r="D55"/>
  <c r="D54"/>
  <c r="C70"/>
  <c r="C69"/>
  <c r="A243" i="46" s="1"/>
  <c r="C68" i="5"/>
  <c r="C67"/>
  <c r="C66"/>
  <c r="C65"/>
  <c r="C64"/>
  <c r="C63"/>
  <c r="C62"/>
  <c r="C61"/>
  <c r="C60"/>
  <c r="C59"/>
  <c r="C58"/>
  <c r="C57"/>
  <c r="C56"/>
  <c r="C55"/>
  <c r="C54"/>
  <c r="M7" i="52" l="1"/>
  <c r="O6" s="1"/>
  <c r="W95" i="54"/>
  <c r="V95"/>
  <c r="F45" i="52"/>
  <c r="M45" s="1"/>
  <c r="F46"/>
  <c r="M46" s="1"/>
  <c r="F47"/>
  <c r="M47" s="1"/>
  <c r="F25" i="47"/>
  <c r="O25" s="1"/>
  <c r="F29"/>
  <c r="O29" s="1"/>
  <c r="F28"/>
  <c r="O28" s="1"/>
  <c r="F27"/>
  <c r="O27" s="1"/>
  <c r="F26"/>
  <c r="O26" s="1"/>
  <c r="F33" i="20"/>
  <c r="M33" s="1"/>
  <c r="F35"/>
  <c r="F37"/>
  <c r="M37" s="1"/>
  <c r="F4" i="48"/>
  <c r="F5"/>
  <c r="F6"/>
  <c r="F7"/>
  <c r="F8"/>
  <c r="O8" s="1"/>
  <c r="L57" i="49"/>
  <c r="I57"/>
  <c r="J57"/>
  <c r="K57"/>
  <c r="O55"/>
  <c r="O60" s="1"/>
  <c r="H57"/>
  <c r="K37"/>
  <c r="K40" s="1"/>
  <c r="J37"/>
  <c r="H37"/>
  <c r="I37"/>
  <c r="O35"/>
  <c r="L37"/>
  <c r="J18" i="50"/>
  <c r="H18"/>
  <c r="I18"/>
  <c r="K18"/>
  <c r="L18"/>
  <c r="O16"/>
  <c r="F35" i="47"/>
  <c r="O35" s="1"/>
  <c r="F37"/>
  <c r="O37" s="1"/>
  <c r="F38"/>
  <c r="O38" s="1"/>
  <c r="F36"/>
  <c r="O36" s="1"/>
  <c r="F39"/>
  <c r="O39" s="1"/>
  <c r="J88" i="50"/>
  <c r="I88"/>
  <c r="L88"/>
  <c r="K88"/>
  <c r="O86"/>
  <c r="H88"/>
  <c r="J58" i="48"/>
  <c r="U32" i="53"/>
  <c r="J59" i="48"/>
  <c r="O87"/>
  <c r="F36"/>
  <c r="F5" i="47"/>
  <c r="O5" s="1"/>
  <c r="F6"/>
  <c r="O6" s="1"/>
  <c r="F7"/>
  <c r="O7" s="1"/>
  <c r="F8"/>
  <c r="O8" s="1"/>
  <c r="F4"/>
  <c r="F122" i="53"/>
  <c r="U122" s="1"/>
  <c r="F123"/>
  <c r="U123" s="1"/>
  <c r="F117"/>
  <c r="U117" s="1"/>
  <c r="F118"/>
  <c r="U118" s="1"/>
  <c r="F124"/>
  <c r="U124" s="1"/>
  <c r="F119"/>
  <c r="U119" s="1"/>
  <c r="F125"/>
  <c r="U125" s="1"/>
  <c r="F120"/>
  <c r="U120" s="1"/>
  <c r="F127"/>
  <c r="U127" s="1"/>
  <c r="F126"/>
  <c r="U126" s="1"/>
  <c r="F121"/>
  <c r="U121" s="1"/>
  <c r="F47" i="49"/>
  <c r="F48"/>
  <c r="O48" s="1"/>
  <c r="F49"/>
  <c r="O49" s="1"/>
  <c r="F46"/>
  <c r="F45"/>
  <c r="O27" i="50"/>
  <c r="H29"/>
  <c r="I29"/>
  <c r="J29"/>
  <c r="K29"/>
  <c r="L29"/>
  <c r="L58" i="49"/>
  <c r="I58"/>
  <c r="J58"/>
  <c r="K58"/>
  <c r="O56"/>
  <c r="H58"/>
  <c r="K7" i="51"/>
  <c r="J7"/>
  <c r="I7"/>
  <c r="L7"/>
  <c r="O5"/>
  <c r="H7"/>
  <c r="F35" i="50"/>
  <c r="F37"/>
  <c r="F38"/>
  <c r="O38" s="1"/>
  <c r="F39"/>
  <c r="O39" s="1"/>
  <c r="F36"/>
  <c r="J87"/>
  <c r="H87"/>
  <c r="L87"/>
  <c r="I87"/>
  <c r="K87"/>
  <c r="O85"/>
  <c r="O90" s="1"/>
  <c r="P89" s="1"/>
  <c r="O26"/>
  <c r="H28"/>
  <c r="I28"/>
  <c r="J28"/>
  <c r="K28"/>
  <c r="L28"/>
  <c r="F67" i="45"/>
  <c r="M67" s="1"/>
  <c r="U192" i="53"/>
  <c r="I27" i="48"/>
  <c r="L87"/>
  <c r="K109"/>
  <c r="U112" i="53"/>
  <c r="F69" i="52"/>
  <c r="M69" s="1"/>
  <c r="F71"/>
  <c r="M71" s="1"/>
  <c r="F70"/>
  <c r="M70" s="1"/>
  <c r="F53"/>
  <c r="M53" s="1"/>
  <c r="F55"/>
  <c r="M55" s="1"/>
  <c r="F54"/>
  <c r="M54" s="1"/>
  <c r="F37" i="51"/>
  <c r="F38"/>
  <c r="O38" s="1"/>
  <c r="F39"/>
  <c r="O39" s="1"/>
  <c r="F36"/>
  <c r="F35"/>
  <c r="F58"/>
  <c r="O58" s="1"/>
  <c r="F57"/>
  <c r="F55"/>
  <c r="F59"/>
  <c r="O59" s="1"/>
  <c r="F56"/>
  <c r="F29" i="52"/>
  <c r="M29" s="1"/>
  <c r="F31"/>
  <c r="M31" s="1"/>
  <c r="F30"/>
  <c r="M30" s="1"/>
  <c r="F17" i="20"/>
  <c r="M17" s="1"/>
  <c r="F16"/>
  <c r="M16" s="1"/>
  <c r="F15"/>
  <c r="M15" s="1"/>
  <c r="I17" i="49"/>
  <c r="L17"/>
  <c r="O15"/>
  <c r="K17"/>
  <c r="H17"/>
  <c r="J17"/>
  <c r="J17" i="50"/>
  <c r="O15"/>
  <c r="H17"/>
  <c r="L17"/>
  <c r="I17"/>
  <c r="K17"/>
  <c r="F118" i="48"/>
  <c r="O118" s="1"/>
  <c r="F119"/>
  <c r="O119" s="1"/>
  <c r="I78" i="51"/>
  <c r="L78"/>
  <c r="K78"/>
  <c r="J78"/>
  <c r="H78"/>
  <c r="O76"/>
  <c r="J89" i="50"/>
  <c r="L89"/>
  <c r="I89"/>
  <c r="K89"/>
  <c r="O87"/>
  <c r="H89"/>
  <c r="O67"/>
  <c r="H69"/>
  <c r="L69"/>
  <c r="I69"/>
  <c r="J69"/>
  <c r="K69"/>
  <c r="J28" i="48"/>
  <c r="I89"/>
  <c r="I28"/>
  <c r="L89"/>
  <c r="O115"/>
  <c r="O66" i="50"/>
  <c r="H68"/>
  <c r="L68"/>
  <c r="I68"/>
  <c r="J68"/>
  <c r="K68"/>
  <c r="L59" i="49"/>
  <c r="I59"/>
  <c r="J59"/>
  <c r="K59"/>
  <c r="O57"/>
  <c r="H59"/>
  <c r="F61" i="52"/>
  <c r="M61" s="1"/>
  <c r="F62"/>
  <c r="M62" s="1"/>
  <c r="F63"/>
  <c r="M63" s="1"/>
  <c r="F170" i="53"/>
  <c r="U170" s="1"/>
  <c r="F165"/>
  <c r="U165" s="1"/>
  <c r="F171"/>
  <c r="U171" s="1"/>
  <c r="F166"/>
  <c r="U166" s="1"/>
  <c r="F172"/>
  <c r="U172" s="1"/>
  <c r="F167"/>
  <c r="U167" s="1"/>
  <c r="F173"/>
  <c r="U173" s="1"/>
  <c r="F168"/>
  <c r="U168" s="1"/>
  <c r="F174"/>
  <c r="U174" s="1"/>
  <c r="F169"/>
  <c r="U169" s="1"/>
  <c r="F175"/>
  <c r="U175" s="1"/>
  <c r="K38" i="49"/>
  <c r="H38"/>
  <c r="I38"/>
  <c r="J38"/>
  <c r="L38"/>
  <c r="O36"/>
  <c r="O40" s="1"/>
  <c r="F99" i="50"/>
  <c r="O99" s="1"/>
  <c r="F96"/>
  <c r="F95"/>
  <c r="F97"/>
  <c r="F98"/>
  <c r="O98" s="1"/>
  <c r="F78"/>
  <c r="O78" s="1"/>
  <c r="F76"/>
  <c r="F79"/>
  <c r="O79" s="1"/>
  <c r="F75"/>
  <c r="F77"/>
  <c r="O25" i="49"/>
  <c r="J27"/>
  <c r="K27"/>
  <c r="L27"/>
  <c r="H27"/>
  <c r="I27"/>
  <c r="K37" i="48"/>
  <c r="U64" i="53"/>
  <c r="F7" i="49"/>
  <c r="O7" s="1"/>
  <c r="F6"/>
  <c r="F5"/>
  <c r="F4"/>
  <c r="F8"/>
  <c r="O8" s="1"/>
  <c r="F47" i="50"/>
  <c r="F48"/>
  <c r="O48" s="1"/>
  <c r="F46"/>
  <c r="F49"/>
  <c r="O49" s="1"/>
  <c r="F45"/>
  <c r="F25" i="51"/>
  <c r="F27"/>
  <c r="F28"/>
  <c r="O28" s="1"/>
  <c r="F29"/>
  <c r="O29" s="1"/>
  <c r="F26"/>
  <c r="F58" i="50"/>
  <c r="O58" s="1"/>
  <c r="F56"/>
  <c r="F59"/>
  <c r="O59" s="1"/>
  <c r="F57"/>
  <c r="F55"/>
  <c r="O27" i="49"/>
  <c r="L29"/>
  <c r="K29"/>
  <c r="H29"/>
  <c r="I29"/>
  <c r="J29"/>
  <c r="O65" i="50"/>
  <c r="H67"/>
  <c r="K67"/>
  <c r="L67"/>
  <c r="I67"/>
  <c r="J67"/>
  <c r="U80" i="53"/>
  <c r="U48"/>
  <c r="K39" i="49"/>
  <c r="H39"/>
  <c r="I39"/>
  <c r="J39"/>
  <c r="L39"/>
  <c r="O37"/>
  <c r="F39" i="52"/>
  <c r="M39" s="1"/>
  <c r="F37"/>
  <c r="M37" s="1"/>
  <c r="F38"/>
  <c r="M38" s="1"/>
  <c r="F154" i="53"/>
  <c r="U154" s="1"/>
  <c r="F155"/>
  <c r="U155" s="1"/>
  <c r="F149"/>
  <c r="U149" s="1"/>
  <c r="F150"/>
  <c r="U150" s="1"/>
  <c r="F156"/>
  <c r="U156" s="1"/>
  <c r="F151"/>
  <c r="U151" s="1"/>
  <c r="F157"/>
  <c r="U157" s="1"/>
  <c r="F152"/>
  <c r="U152" s="1"/>
  <c r="F158"/>
  <c r="U158" s="1"/>
  <c r="F153"/>
  <c r="U153" s="1"/>
  <c r="F159"/>
  <c r="U159" s="1"/>
  <c r="O115" i="50"/>
  <c r="H117"/>
  <c r="K117"/>
  <c r="L117"/>
  <c r="I117"/>
  <c r="J117"/>
  <c r="I18" i="49"/>
  <c r="H18"/>
  <c r="O16"/>
  <c r="K18"/>
  <c r="J18"/>
  <c r="L18"/>
  <c r="L6" i="51"/>
  <c r="J6"/>
  <c r="I6"/>
  <c r="K6"/>
  <c r="O4"/>
  <c r="O9" s="1"/>
  <c r="P8" s="1"/>
  <c r="H6"/>
  <c r="O26" i="49"/>
  <c r="L28"/>
  <c r="K28"/>
  <c r="H28"/>
  <c r="I28"/>
  <c r="J28"/>
  <c r="J108" i="50"/>
  <c r="L108"/>
  <c r="H108"/>
  <c r="K108"/>
  <c r="O106"/>
  <c r="I108"/>
  <c r="O56" i="48"/>
  <c r="J87"/>
  <c r="F65" i="49"/>
  <c r="F67"/>
  <c r="F68"/>
  <c r="O68" s="1"/>
  <c r="F66"/>
  <c r="F69"/>
  <c r="O69" s="1"/>
  <c r="F43" i="20"/>
  <c r="M43" s="1"/>
  <c r="F45"/>
  <c r="F47"/>
  <c r="M47" s="1"/>
  <c r="H118" i="50"/>
  <c r="L118"/>
  <c r="O116"/>
  <c r="K118"/>
  <c r="I118"/>
  <c r="J118"/>
  <c r="K8" i="51"/>
  <c r="I8"/>
  <c r="L8"/>
  <c r="J8"/>
  <c r="O6"/>
  <c r="H8"/>
  <c r="O105" i="50"/>
  <c r="H107"/>
  <c r="L107"/>
  <c r="J107"/>
  <c r="K107"/>
  <c r="I107"/>
  <c r="I19" i="49"/>
  <c r="H19"/>
  <c r="O17"/>
  <c r="L19"/>
  <c r="J19"/>
  <c r="K19"/>
  <c r="F13" i="53"/>
  <c r="U13" s="1"/>
  <c r="F14"/>
  <c r="U14" s="1"/>
  <c r="F4"/>
  <c r="U4" s="1"/>
  <c r="F5"/>
  <c r="U5" s="1"/>
  <c r="F6"/>
  <c r="U6" s="1"/>
  <c r="F7"/>
  <c r="U7" s="1"/>
  <c r="F8"/>
  <c r="U8" s="1"/>
  <c r="F9"/>
  <c r="U9" s="1"/>
  <c r="F10"/>
  <c r="U10" s="1"/>
  <c r="F12"/>
  <c r="U12" s="1"/>
  <c r="F11"/>
  <c r="U11" s="1"/>
  <c r="F66" i="51"/>
  <c r="F69"/>
  <c r="O69" s="1"/>
  <c r="F65"/>
  <c r="F67"/>
  <c r="F68"/>
  <c r="O68" s="1"/>
  <c r="F68" i="47"/>
  <c r="O68" s="1"/>
  <c r="F67"/>
  <c r="O67" s="1"/>
  <c r="F66"/>
  <c r="O66" s="1"/>
  <c r="F69"/>
  <c r="O69" s="1"/>
  <c r="F65"/>
  <c r="O65" s="1"/>
  <c r="F21" i="52"/>
  <c r="M21" s="1"/>
  <c r="F22"/>
  <c r="M22" s="1"/>
  <c r="F23"/>
  <c r="M23" s="1"/>
  <c r="F13"/>
  <c r="M13" s="1"/>
  <c r="F14"/>
  <c r="M14" s="1"/>
  <c r="F15"/>
  <c r="M15" s="1"/>
  <c r="O107" i="50"/>
  <c r="H109"/>
  <c r="L109"/>
  <c r="J109"/>
  <c r="K109"/>
  <c r="I109"/>
  <c r="L79" i="49"/>
  <c r="H79"/>
  <c r="I79"/>
  <c r="J79"/>
  <c r="K79"/>
  <c r="O77"/>
  <c r="F25" i="20"/>
  <c r="F27"/>
  <c r="M27" s="1"/>
  <c r="F23"/>
  <c r="M23" s="1"/>
  <c r="L77" i="51"/>
  <c r="K77"/>
  <c r="J77"/>
  <c r="I77"/>
  <c r="H77"/>
  <c r="O75"/>
  <c r="L77" i="49"/>
  <c r="H77"/>
  <c r="I77"/>
  <c r="J77"/>
  <c r="K77"/>
  <c r="O75"/>
  <c r="O80" s="1"/>
  <c r="J89" i="48"/>
  <c r="F65" i="45"/>
  <c r="M65" s="1"/>
  <c r="K28" i="48"/>
  <c r="I87"/>
  <c r="O107"/>
  <c r="U96" i="53"/>
  <c r="J19" i="50"/>
  <c r="H19"/>
  <c r="I19"/>
  <c r="K19"/>
  <c r="L19"/>
  <c r="O17"/>
  <c r="M35" i="20"/>
  <c r="F6"/>
  <c r="F8"/>
  <c r="F4"/>
  <c r="M4" s="1"/>
  <c r="H119" i="50"/>
  <c r="L119"/>
  <c r="O117"/>
  <c r="I119"/>
  <c r="J119"/>
  <c r="K119"/>
  <c r="F48" i="51"/>
  <c r="O48" s="1"/>
  <c r="F46"/>
  <c r="F49"/>
  <c r="O49" s="1"/>
  <c r="F45"/>
  <c r="F47"/>
  <c r="F17"/>
  <c r="F18"/>
  <c r="O18" s="1"/>
  <c r="F16"/>
  <c r="F19"/>
  <c r="O19" s="1"/>
  <c r="F15"/>
  <c r="F45" i="47"/>
  <c r="O45" s="1"/>
  <c r="F49"/>
  <c r="O49" s="1"/>
  <c r="F48"/>
  <c r="O48" s="1"/>
  <c r="F47"/>
  <c r="O47" s="1"/>
  <c r="F46"/>
  <c r="O46" s="1"/>
  <c r="F18"/>
  <c r="O18" s="1"/>
  <c r="F19"/>
  <c r="O19" s="1"/>
  <c r="F15"/>
  <c r="O15" s="1"/>
  <c r="F17"/>
  <c r="O17" s="1"/>
  <c r="F16"/>
  <c r="O16" s="1"/>
  <c r="L79" i="51"/>
  <c r="K79"/>
  <c r="J79"/>
  <c r="H79"/>
  <c r="I79"/>
  <c r="O77"/>
  <c r="K78" i="49"/>
  <c r="J78"/>
  <c r="L78"/>
  <c r="H78"/>
  <c r="I78"/>
  <c r="O76"/>
  <c r="O25" i="50"/>
  <c r="O30" s="1"/>
  <c r="H27"/>
  <c r="I27"/>
  <c r="J27"/>
  <c r="K27"/>
  <c r="L27"/>
  <c r="L28" i="48"/>
  <c r="U144" i="53"/>
  <c r="J27" i="48"/>
  <c r="I88"/>
  <c r="O85"/>
  <c r="V255" i="46"/>
  <c r="W255"/>
  <c r="V239"/>
  <c r="W239"/>
  <c r="V223"/>
  <c r="W223"/>
  <c r="V207"/>
  <c r="W207"/>
  <c r="V191"/>
  <c r="W191"/>
  <c r="V175"/>
  <c r="W175"/>
  <c r="V159"/>
  <c r="W159"/>
  <c r="V143"/>
  <c r="W143"/>
  <c r="V111"/>
  <c r="W111"/>
  <c r="V95"/>
  <c r="W95"/>
  <c r="V79"/>
  <c r="W79"/>
  <c r="V63"/>
  <c r="W63"/>
  <c r="G57" i="5" s="1"/>
  <c r="V31" i="46"/>
  <c r="W31"/>
  <c r="V14"/>
  <c r="W14"/>
  <c r="G54" i="5" s="1"/>
  <c r="V191" i="55"/>
  <c r="W191"/>
  <c r="V175"/>
  <c r="W175"/>
  <c r="V159"/>
  <c r="W159"/>
  <c r="V143"/>
  <c r="W143"/>
  <c r="V111"/>
  <c r="W111"/>
  <c r="V95"/>
  <c r="W95"/>
  <c r="V79"/>
  <c r="W79"/>
  <c r="V63"/>
  <c r="W63"/>
  <c r="V47"/>
  <c r="W47"/>
  <c r="V31"/>
  <c r="W31"/>
  <c r="V14"/>
  <c r="W14"/>
  <c r="G42" i="5" s="1"/>
  <c r="V127" i="54"/>
  <c r="W127"/>
  <c r="V111"/>
  <c r="W111"/>
  <c r="V63"/>
  <c r="W63"/>
  <c r="V31"/>
  <c r="W31"/>
  <c r="V14"/>
  <c r="W14"/>
  <c r="G34" i="5" s="1"/>
  <c r="Q89" i="50"/>
  <c r="F50" i="5" s="1"/>
  <c r="O9" i="50"/>
  <c r="L29" i="48"/>
  <c r="L109"/>
  <c r="J119"/>
  <c r="I29"/>
  <c r="K27"/>
  <c r="O67"/>
  <c r="L88"/>
  <c r="O97"/>
  <c r="I118"/>
  <c r="K29"/>
  <c r="O25"/>
  <c r="O117"/>
  <c r="O106"/>
  <c r="J39"/>
  <c r="I39"/>
  <c r="K39"/>
  <c r="L39"/>
  <c r="H39"/>
  <c r="J38"/>
  <c r="H38"/>
  <c r="I38"/>
  <c r="K38"/>
  <c r="L38"/>
  <c r="K49"/>
  <c r="I49"/>
  <c r="J49"/>
  <c r="L49"/>
  <c r="H49"/>
  <c r="K48"/>
  <c r="H48"/>
  <c r="I48"/>
  <c r="J48"/>
  <c r="L48"/>
  <c r="K47"/>
  <c r="H47"/>
  <c r="I47"/>
  <c r="J47"/>
  <c r="L47"/>
  <c r="J68"/>
  <c r="H68"/>
  <c r="I68"/>
  <c r="K68"/>
  <c r="J97"/>
  <c r="K97"/>
  <c r="H97"/>
  <c r="I97"/>
  <c r="K108"/>
  <c r="H59"/>
  <c r="I59"/>
  <c r="K59"/>
  <c r="H58"/>
  <c r="K58"/>
  <c r="I58"/>
  <c r="H57"/>
  <c r="I57"/>
  <c r="K57"/>
  <c r="J67"/>
  <c r="H67"/>
  <c r="I67"/>
  <c r="K67"/>
  <c r="K118"/>
  <c r="K120" s="1"/>
  <c r="J77"/>
  <c r="H77"/>
  <c r="I77"/>
  <c r="K77"/>
  <c r="L77"/>
  <c r="J69"/>
  <c r="I69"/>
  <c r="K69"/>
  <c r="H69"/>
  <c r="J99"/>
  <c r="H99"/>
  <c r="I99"/>
  <c r="K99"/>
  <c r="J79"/>
  <c r="K79"/>
  <c r="L79"/>
  <c r="H79"/>
  <c r="I79"/>
  <c r="J78"/>
  <c r="H78"/>
  <c r="I78"/>
  <c r="K78"/>
  <c r="L78"/>
  <c r="J98"/>
  <c r="H98"/>
  <c r="I98"/>
  <c r="K98"/>
  <c r="O36"/>
  <c r="J108"/>
  <c r="J117"/>
  <c r="O116"/>
  <c r="O37"/>
  <c r="J118"/>
  <c r="H37"/>
  <c r="I37"/>
  <c r="L37"/>
  <c r="J37"/>
  <c r="I108"/>
  <c r="I117"/>
  <c r="L118"/>
  <c r="N6" i="52"/>
  <c r="F65" i="20"/>
  <c r="M65" s="1"/>
  <c r="F63"/>
  <c r="M63" s="1"/>
  <c r="F67"/>
  <c r="M67" s="1"/>
  <c r="M55"/>
  <c r="M25"/>
  <c r="M45"/>
  <c r="A227" i="46"/>
  <c r="A59" i="52"/>
  <c r="A67" i="46"/>
  <c r="A43" i="51"/>
  <c r="A43" i="52"/>
  <c r="A195" i="46"/>
  <c r="B33" i="51"/>
  <c r="B51" i="46"/>
  <c r="B179"/>
  <c r="B35" i="52"/>
  <c r="B211" i="46"/>
  <c r="B51" i="52"/>
  <c r="A83" i="46"/>
  <c r="A53" i="51"/>
  <c r="A51" i="46"/>
  <c r="A33" i="51"/>
  <c r="A35" i="52"/>
  <c r="A179" i="46"/>
  <c r="B23" i="51"/>
  <c r="B35" i="46"/>
  <c r="B163"/>
  <c r="B27" i="52"/>
  <c r="B67" i="46"/>
  <c r="B43" i="51"/>
  <c r="A35" i="46"/>
  <c r="A23" i="51"/>
  <c r="A163" i="46"/>
  <c r="A27" i="52"/>
  <c r="B13" i="51"/>
  <c r="B19" i="46"/>
  <c r="B147"/>
  <c r="B19" i="52"/>
  <c r="A211" i="46"/>
  <c r="A51" i="52"/>
  <c r="A19" i="46"/>
  <c r="A13" i="51"/>
  <c r="A147" i="46"/>
  <c r="A19" i="52"/>
  <c r="B2" i="51"/>
  <c r="B2" i="46"/>
  <c r="B131"/>
  <c r="B11" i="52"/>
  <c r="B67"/>
  <c r="B259" i="46"/>
  <c r="B73" i="51"/>
  <c r="B83" i="46"/>
  <c r="B53" i="51"/>
  <c r="A131" i="46"/>
  <c r="A11" i="52"/>
  <c r="A67"/>
  <c r="A73" i="51"/>
  <c r="A259" i="46"/>
  <c r="B115"/>
  <c r="B2" i="52"/>
  <c r="A99" i="46"/>
  <c r="A63" i="51"/>
  <c r="B195" i="46"/>
  <c r="B43" i="52"/>
  <c r="A2" i="46"/>
  <c r="A2" i="51"/>
  <c r="A115" i="46"/>
  <c r="A2" i="52"/>
  <c r="B99" i="46"/>
  <c r="B63" i="51"/>
  <c r="B227" i="46"/>
  <c r="B59" i="52"/>
  <c r="G56" i="5"/>
  <c r="O30" i="49"/>
  <c r="J18" i="48"/>
  <c r="L19"/>
  <c r="O80"/>
  <c r="K17"/>
  <c r="O7"/>
  <c r="H19"/>
  <c r="O16"/>
  <c r="L18"/>
  <c r="K18"/>
  <c r="I18"/>
  <c r="I17"/>
  <c r="J17"/>
  <c r="O15"/>
  <c r="L17"/>
  <c r="I6"/>
  <c r="J6"/>
  <c r="K6"/>
  <c r="L6"/>
  <c r="O4"/>
  <c r="H6"/>
  <c r="H7"/>
  <c r="I7"/>
  <c r="J7"/>
  <c r="K7"/>
  <c r="L7"/>
  <c r="O5"/>
  <c r="H8"/>
  <c r="I8"/>
  <c r="J8"/>
  <c r="K8"/>
  <c r="L8"/>
  <c r="O6"/>
  <c r="I20" i="47"/>
  <c r="I60"/>
  <c r="I40"/>
  <c r="I30"/>
  <c r="O4"/>
  <c r="M28" i="44"/>
  <c r="O27" s="1"/>
  <c r="E36" i="5" s="1"/>
  <c r="M58" i="44"/>
  <c r="N57" s="1"/>
  <c r="M9"/>
  <c r="N8" s="1"/>
  <c r="M108" i="45"/>
  <c r="M18"/>
  <c r="M118"/>
  <c r="M9"/>
  <c r="M98"/>
  <c r="N67" i="44"/>
  <c r="O67"/>
  <c r="E40" i="5" s="1"/>
  <c r="M18" i="44"/>
  <c r="N27"/>
  <c r="M48"/>
  <c r="M78"/>
  <c r="M38"/>
  <c r="M18" i="20"/>
  <c r="D53" i="5"/>
  <c r="D52"/>
  <c r="D51"/>
  <c r="D50"/>
  <c r="D49"/>
  <c r="D48"/>
  <c r="D47"/>
  <c r="D46"/>
  <c r="D45"/>
  <c r="D44"/>
  <c r="D43"/>
  <c r="D42"/>
  <c r="C53"/>
  <c r="C52"/>
  <c r="C51"/>
  <c r="C50"/>
  <c r="C49"/>
  <c r="C48"/>
  <c r="C47"/>
  <c r="C46"/>
  <c r="C45"/>
  <c r="C44"/>
  <c r="C43"/>
  <c r="C42"/>
  <c r="O67" i="49" l="1"/>
  <c r="I69"/>
  <c r="J69"/>
  <c r="K69"/>
  <c r="H69"/>
  <c r="L69"/>
  <c r="O36" i="50"/>
  <c r="L38"/>
  <c r="H38"/>
  <c r="I38"/>
  <c r="J38"/>
  <c r="K38"/>
  <c r="J47" i="51"/>
  <c r="K47"/>
  <c r="L47"/>
  <c r="H47"/>
  <c r="I47"/>
  <c r="O45"/>
  <c r="J39"/>
  <c r="O37"/>
  <c r="H39"/>
  <c r="I39"/>
  <c r="L39"/>
  <c r="K39"/>
  <c r="J49"/>
  <c r="K49"/>
  <c r="L49"/>
  <c r="H49"/>
  <c r="I49"/>
  <c r="O47"/>
  <c r="O57" i="50"/>
  <c r="H59"/>
  <c r="L59"/>
  <c r="K59"/>
  <c r="I59"/>
  <c r="J59"/>
  <c r="O20"/>
  <c r="O120"/>
  <c r="O66" i="49"/>
  <c r="L68"/>
  <c r="H68"/>
  <c r="I68"/>
  <c r="J68"/>
  <c r="K68"/>
  <c r="O47" i="50"/>
  <c r="H49"/>
  <c r="L49"/>
  <c r="I49"/>
  <c r="J49"/>
  <c r="K49"/>
  <c r="J19" i="51"/>
  <c r="L19"/>
  <c r="O17"/>
  <c r="I19"/>
  <c r="K19"/>
  <c r="H19"/>
  <c r="L57" i="50"/>
  <c r="H57"/>
  <c r="J57"/>
  <c r="K57"/>
  <c r="O55"/>
  <c r="I57"/>
  <c r="O46"/>
  <c r="H48"/>
  <c r="L48"/>
  <c r="I48"/>
  <c r="J48"/>
  <c r="K48"/>
  <c r="O96"/>
  <c r="H98"/>
  <c r="K98"/>
  <c r="L98"/>
  <c r="I98"/>
  <c r="J98"/>
  <c r="U128" i="53"/>
  <c r="J79" i="50"/>
  <c r="H79"/>
  <c r="L79"/>
  <c r="O77"/>
  <c r="I79"/>
  <c r="K79"/>
  <c r="O95"/>
  <c r="J97"/>
  <c r="K97"/>
  <c r="L97"/>
  <c r="H97"/>
  <c r="I97"/>
  <c r="J38" i="51"/>
  <c r="L38"/>
  <c r="O36"/>
  <c r="H38"/>
  <c r="I38"/>
  <c r="K38"/>
  <c r="L58" i="50"/>
  <c r="H58"/>
  <c r="K58"/>
  <c r="O56"/>
  <c r="I58"/>
  <c r="J58"/>
  <c r="L48" i="49"/>
  <c r="J48"/>
  <c r="K48"/>
  <c r="O46"/>
  <c r="H48"/>
  <c r="I48"/>
  <c r="L47"/>
  <c r="I47"/>
  <c r="J47"/>
  <c r="K47"/>
  <c r="O45"/>
  <c r="H47"/>
  <c r="J18" i="51"/>
  <c r="O16"/>
  <c r="L18"/>
  <c r="I18"/>
  <c r="K18"/>
  <c r="H18"/>
  <c r="J68"/>
  <c r="K68"/>
  <c r="O66"/>
  <c r="H68"/>
  <c r="L68"/>
  <c r="I68"/>
  <c r="O45" i="50"/>
  <c r="H47"/>
  <c r="K47"/>
  <c r="L47"/>
  <c r="I47"/>
  <c r="J47"/>
  <c r="O97"/>
  <c r="H99"/>
  <c r="L99"/>
  <c r="K99"/>
  <c r="I99"/>
  <c r="J99"/>
  <c r="J37" i="51"/>
  <c r="K37"/>
  <c r="O35"/>
  <c r="H37"/>
  <c r="L37"/>
  <c r="I37"/>
  <c r="U160" i="53"/>
  <c r="V159" s="1"/>
  <c r="Q29" i="50"/>
  <c r="P29"/>
  <c r="J27" i="51"/>
  <c r="H27"/>
  <c r="K27"/>
  <c r="I27"/>
  <c r="L27"/>
  <c r="O25"/>
  <c r="J17"/>
  <c r="L17"/>
  <c r="O15"/>
  <c r="O20" s="1"/>
  <c r="H17"/>
  <c r="I17"/>
  <c r="K17"/>
  <c r="J67"/>
  <c r="I67"/>
  <c r="K67"/>
  <c r="O65"/>
  <c r="H67"/>
  <c r="L67"/>
  <c r="J29"/>
  <c r="I29"/>
  <c r="K29"/>
  <c r="L29"/>
  <c r="O27"/>
  <c r="H29"/>
  <c r="J59"/>
  <c r="O57"/>
  <c r="H59"/>
  <c r="I59"/>
  <c r="K59"/>
  <c r="L59"/>
  <c r="J69"/>
  <c r="L69"/>
  <c r="O67"/>
  <c r="H69"/>
  <c r="I69"/>
  <c r="K69"/>
  <c r="J78" i="50"/>
  <c r="H78"/>
  <c r="L78"/>
  <c r="K78"/>
  <c r="O76"/>
  <c r="I78"/>
  <c r="J57" i="51"/>
  <c r="L57"/>
  <c r="O55"/>
  <c r="O60" s="1"/>
  <c r="H57"/>
  <c r="I57"/>
  <c r="K57"/>
  <c r="J37" i="50"/>
  <c r="K37"/>
  <c r="O35"/>
  <c r="L37"/>
  <c r="H37"/>
  <c r="I37"/>
  <c r="O110"/>
  <c r="Q8" i="51"/>
  <c r="J48"/>
  <c r="K48"/>
  <c r="L48"/>
  <c r="H48"/>
  <c r="I48"/>
  <c r="O46"/>
  <c r="J8" i="49"/>
  <c r="H8"/>
  <c r="L8"/>
  <c r="O6"/>
  <c r="I8"/>
  <c r="K8"/>
  <c r="J39" i="50"/>
  <c r="L39"/>
  <c r="O37"/>
  <c r="H39"/>
  <c r="I39"/>
  <c r="K39"/>
  <c r="L49" i="49"/>
  <c r="J49"/>
  <c r="K49"/>
  <c r="O47"/>
  <c r="H49"/>
  <c r="I49"/>
  <c r="O20"/>
  <c r="O65"/>
  <c r="L67"/>
  <c r="H67"/>
  <c r="I67"/>
  <c r="J67"/>
  <c r="K67"/>
  <c r="J28" i="51"/>
  <c r="H28"/>
  <c r="L28"/>
  <c r="I28"/>
  <c r="K28"/>
  <c r="O26"/>
  <c r="I7" i="49"/>
  <c r="L7"/>
  <c r="H7"/>
  <c r="O5"/>
  <c r="J7"/>
  <c r="K7"/>
  <c r="J77" i="50"/>
  <c r="H77"/>
  <c r="K77"/>
  <c r="L77"/>
  <c r="O75"/>
  <c r="I77"/>
  <c r="J58" i="51"/>
  <c r="L58"/>
  <c r="O56"/>
  <c r="H58"/>
  <c r="I58"/>
  <c r="K58"/>
  <c r="O70" i="50"/>
  <c r="U176" i="53"/>
  <c r="L6" i="49"/>
  <c r="I6"/>
  <c r="H6"/>
  <c r="K6"/>
  <c r="O4"/>
  <c r="J6"/>
  <c r="A111" i="45"/>
  <c r="A179" i="55"/>
  <c r="A113" i="50"/>
  <c r="B71" i="45"/>
  <c r="B115" i="55"/>
  <c r="B73" i="50"/>
  <c r="B61" i="45"/>
  <c r="B99" i="55"/>
  <c r="B63" i="50"/>
  <c r="B53"/>
  <c r="B83" i="55"/>
  <c r="B51" i="45"/>
  <c r="A31"/>
  <c r="A51" i="55"/>
  <c r="A33" i="50"/>
  <c r="A2" i="55"/>
  <c r="A2" i="45"/>
  <c r="A2" i="50"/>
  <c r="A131" i="55"/>
  <c r="A81" i="45"/>
  <c r="A83" i="50"/>
  <c r="B43"/>
  <c r="B67" i="55"/>
  <c r="B41" i="45"/>
  <c r="A35" i="55"/>
  <c r="A21" i="45"/>
  <c r="A23" i="50"/>
  <c r="A13"/>
  <c r="A19" i="55"/>
  <c r="A13" i="45"/>
  <c r="B51" i="55"/>
  <c r="B31" i="45"/>
  <c r="B33" i="50"/>
  <c r="B179" i="55"/>
  <c r="B111" i="45"/>
  <c r="B113" i="50"/>
  <c r="A163" i="55"/>
  <c r="A101" i="45"/>
  <c r="A103" i="50"/>
  <c r="A115" i="55"/>
  <c r="A73" i="50"/>
  <c r="A71" i="45"/>
  <c r="B35" i="55"/>
  <c r="B23" i="50"/>
  <c r="B21" i="45"/>
  <c r="B163" i="55"/>
  <c r="B103" i="50"/>
  <c r="B101" i="45"/>
  <c r="A93" i="50"/>
  <c r="A147" i="55"/>
  <c r="A91" i="45"/>
  <c r="A53" i="50"/>
  <c r="A51" i="45"/>
  <c r="A83" i="55"/>
  <c r="B13" i="50"/>
  <c r="B13" i="45"/>
  <c r="B19" i="55"/>
  <c r="B93" i="50"/>
  <c r="B91" i="45"/>
  <c r="B147" i="55"/>
  <c r="A99"/>
  <c r="A63" i="50"/>
  <c r="A61" i="45"/>
  <c r="A41"/>
  <c r="A67" i="55"/>
  <c r="A43" i="50"/>
  <c r="B2"/>
  <c r="B2" i="45"/>
  <c r="B2" i="55"/>
  <c r="B83" i="50"/>
  <c r="B81" i="45"/>
  <c r="B131" i="55"/>
  <c r="P8" i="50"/>
  <c r="Q8"/>
  <c r="F42" i="5" s="1"/>
  <c r="P79" i="49"/>
  <c r="Q79"/>
  <c r="F41" i="5" s="1"/>
  <c r="P59" i="49"/>
  <c r="Q59"/>
  <c r="F39" i="5" s="1"/>
  <c r="P39" i="49"/>
  <c r="Q39"/>
  <c r="P29"/>
  <c r="Q29"/>
  <c r="F36" i="5" s="1"/>
  <c r="O9" i="48"/>
  <c r="O8" i="44"/>
  <c r="E34" i="5" s="1"/>
  <c r="M72" i="52"/>
  <c r="E61" i="5"/>
  <c r="M64" i="52"/>
  <c r="O63" s="1"/>
  <c r="E68" i="5" s="1"/>
  <c r="M56" i="52"/>
  <c r="O55" s="1"/>
  <c r="E67" i="5" s="1"/>
  <c r="M88" i="45"/>
  <c r="N87" s="1"/>
  <c r="M58"/>
  <c r="N57" s="1"/>
  <c r="M48"/>
  <c r="N47" s="1"/>
  <c r="M38"/>
  <c r="O37" s="1"/>
  <c r="E45" i="5" s="1"/>
  <c r="M78" i="45"/>
  <c r="O77" s="1"/>
  <c r="E49" i="5" s="1"/>
  <c r="M68" i="45"/>
  <c r="O67" s="1"/>
  <c r="E48" i="5" s="1"/>
  <c r="G65"/>
  <c r="G61"/>
  <c r="G70"/>
  <c r="G59"/>
  <c r="G68"/>
  <c r="G63"/>
  <c r="G69"/>
  <c r="G58"/>
  <c r="G67"/>
  <c r="G62"/>
  <c r="G66"/>
  <c r="G60"/>
  <c r="G64"/>
  <c r="G55"/>
  <c r="G43"/>
  <c r="G40"/>
  <c r="V191" i="53"/>
  <c r="V127"/>
  <c r="V79"/>
  <c r="W31"/>
  <c r="G23" i="5" s="1"/>
  <c r="U15" i="53"/>
  <c r="M16" i="52"/>
  <c r="M40"/>
  <c r="M32"/>
  <c r="M48"/>
  <c r="M24"/>
  <c r="K80" i="51"/>
  <c r="O80"/>
  <c r="F44" i="5"/>
  <c r="F37"/>
  <c r="I19" i="48"/>
  <c r="O17"/>
  <c r="O20" s="1"/>
  <c r="J19"/>
  <c r="O90"/>
  <c r="Q89" s="1"/>
  <c r="F30" i="5" s="1"/>
  <c r="K19" i="48"/>
  <c r="K20" s="1"/>
  <c r="O60"/>
  <c r="Q59" s="1"/>
  <c r="F27" i="5" s="1"/>
  <c r="K90" i="48"/>
  <c r="K50"/>
  <c r="K60"/>
  <c r="O120"/>
  <c r="Q119" s="1"/>
  <c r="F33" i="5" s="1"/>
  <c r="K110" i="48"/>
  <c r="K70"/>
  <c r="O100"/>
  <c r="K100"/>
  <c r="O30"/>
  <c r="P29" s="1"/>
  <c r="K30"/>
  <c r="O40"/>
  <c r="K40"/>
  <c r="K80"/>
  <c r="Q8"/>
  <c r="F22" i="5" s="1"/>
  <c r="P8" i="48"/>
  <c r="O110"/>
  <c r="Q109" s="1"/>
  <c r="F32" i="5" s="1"/>
  <c r="O70" i="48"/>
  <c r="Q69" s="1"/>
  <c r="F28" i="5" s="1"/>
  <c r="P79" i="48"/>
  <c r="Q79"/>
  <c r="F29" i="5" s="1"/>
  <c r="P89" i="48"/>
  <c r="K7" i="47"/>
  <c r="L7"/>
  <c r="H7"/>
  <c r="J7"/>
  <c r="I7"/>
  <c r="I6"/>
  <c r="J6"/>
  <c r="K6"/>
  <c r="L6"/>
  <c r="H6"/>
  <c r="H8"/>
  <c r="I8"/>
  <c r="J8"/>
  <c r="K8"/>
  <c r="L8"/>
  <c r="O9"/>
  <c r="Q8" s="1"/>
  <c r="F3" i="5" s="1"/>
  <c r="O60" i="47"/>
  <c r="O20"/>
  <c r="Q19" s="1"/>
  <c r="F4" i="5" s="1"/>
  <c r="O50" i="47"/>
  <c r="O40"/>
  <c r="O30"/>
  <c r="O70"/>
  <c r="O57" i="44"/>
  <c r="E39" i="5" s="1"/>
  <c r="M28" i="45"/>
  <c r="N97"/>
  <c r="O97"/>
  <c r="E51" i="5" s="1"/>
  <c r="N17" i="45"/>
  <c r="O17"/>
  <c r="E43" i="5" s="1"/>
  <c r="N117" i="45"/>
  <c r="O117"/>
  <c r="E53" i="5" s="1"/>
  <c r="N8" i="45"/>
  <c r="O8"/>
  <c r="E42" i="5" s="1"/>
  <c r="N107" i="45"/>
  <c r="O107"/>
  <c r="E52" i="5" s="1"/>
  <c r="N47" i="44"/>
  <c r="O47"/>
  <c r="E38" i="5" s="1"/>
  <c r="N77" i="44"/>
  <c r="O77"/>
  <c r="E41" i="5" s="1"/>
  <c r="N17" i="44"/>
  <c r="O17"/>
  <c r="E35" i="5" s="1"/>
  <c r="N37" i="44"/>
  <c r="O37"/>
  <c r="E37" i="5" s="1"/>
  <c r="M48" i="42"/>
  <c r="N47" s="1"/>
  <c r="M58"/>
  <c r="N57" s="1"/>
  <c r="M118"/>
  <c r="N117" s="1"/>
  <c r="M98"/>
  <c r="N97" s="1"/>
  <c r="M18"/>
  <c r="O17" s="1"/>
  <c r="E23" i="5" s="1"/>
  <c r="M38" i="42"/>
  <c r="N37" s="1"/>
  <c r="M68"/>
  <c r="O67" s="1"/>
  <c r="E28" i="5" s="1"/>
  <c r="M88" i="42"/>
  <c r="N87" s="1"/>
  <c r="M108"/>
  <c r="N107" s="1"/>
  <c r="M9"/>
  <c r="O8" s="1"/>
  <c r="E22" i="5" s="1"/>
  <c r="M28" i="42"/>
  <c r="M78"/>
  <c r="D41" i="5"/>
  <c r="D40"/>
  <c r="D39"/>
  <c r="D38"/>
  <c r="D37"/>
  <c r="D36"/>
  <c r="D35"/>
  <c r="D34"/>
  <c r="C41"/>
  <c r="C40"/>
  <c r="C39"/>
  <c r="C38"/>
  <c r="C37"/>
  <c r="C36"/>
  <c r="C35"/>
  <c r="C34"/>
  <c r="Q109" i="50" l="1"/>
  <c r="F52" i="5" s="1"/>
  <c r="P109" i="50"/>
  <c r="P69"/>
  <c r="Q69"/>
  <c r="F48" i="5" s="1"/>
  <c r="O50" i="49"/>
  <c r="O57" i="45"/>
  <c r="E47" i="5" s="1"/>
  <c r="O70" i="51"/>
  <c r="O50" i="50"/>
  <c r="Q59" i="51"/>
  <c r="P59"/>
  <c r="P19" i="50"/>
  <c r="Q19"/>
  <c r="F43" i="5" s="1"/>
  <c r="Q119" i="50"/>
  <c r="F53" i="5" s="1"/>
  <c r="P119" i="50"/>
  <c r="O60"/>
  <c r="O40"/>
  <c r="H61" i="5"/>
  <c r="O30" i="51"/>
  <c r="O40"/>
  <c r="O50"/>
  <c r="O80" i="50"/>
  <c r="Q19" i="49"/>
  <c r="F35" i="5" s="1"/>
  <c r="P19" i="49"/>
  <c r="Q19" i="51"/>
  <c r="F55" i="5" s="1"/>
  <c r="H55" s="1"/>
  <c r="P19" i="51"/>
  <c r="O9" i="49"/>
  <c r="O70"/>
  <c r="O100" i="50"/>
  <c r="A21" i="44"/>
  <c r="A35" i="54"/>
  <c r="A23" i="49"/>
  <c r="B21" i="44"/>
  <c r="B35" i="54"/>
  <c r="B23" i="49"/>
  <c r="B13" i="44"/>
  <c r="B13" i="49"/>
  <c r="B19" i="54"/>
  <c r="B2" i="44"/>
  <c r="B2" i="54"/>
  <c r="B2" i="49"/>
  <c r="B61" i="44"/>
  <c r="B99" i="54"/>
  <c r="B63" i="49"/>
  <c r="A2" i="44"/>
  <c r="A2" i="54"/>
  <c r="A2" i="49"/>
  <c r="B51" i="44"/>
  <c r="B53" i="49"/>
  <c r="B83" i="54"/>
  <c r="A71" i="44"/>
  <c r="A115" i="54"/>
  <c r="A73" i="49"/>
  <c r="A41" i="44"/>
  <c r="A67" i="54"/>
  <c r="A43" i="49"/>
  <c r="B41" i="44"/>
  <c r="B67" i="54"/>
  <c r="B43" i="49"/>
  <c r="A13" i="44"/>
  <c r="A19" i="54"/>
  <c r="A13" i="49"/>
  <c r="B71" i="44"/>
  <c r="B115" i="54"/>
  <c r="B73" i="49"/>
  <c r="A61" i="44"/>
  <c r="A99" i="54"/>
  <c r="A63" i="49"/>
  <c r="A51" i="44"/>
  <c r="A83" i="54"/>
  <c r="A53" i="49"/>
  <c r="A31" i="44"/>
  <c r="A51" i="54"/>
  <c r="A33" i="49"/>
  <c r="B31" i="44"/>
  <c r="B51" i="54"/>
  <c r="B33" i="49"/>
  <c r="H68" i="5"/>
  <c r="H67"/>
  <c r="H43"/>
  <c r="Q79" i="51"/>
  <c r="F69" i="5" s="1"/>
  <c r="H69" s="1"/>
  <c r="P79" i="51"/>
  <c r="H42" i="5"/>
  <c r="P59" i="48"/>
  <c r="P69" i="47"/>
  <c r="Q69"/>
  <c r="F9" i="5" s="1"/>
  <c r="P59" i="47"/>
  <c r="Q59"/>
  <c r="F8" i="5" s="1"/>
  <c r="P49" i="47"/>
  <c r="Q49"/>
  <c r="F7" i="5" s="1"/>
  <c r="P39" i="47"/>
  <c r="Q39"/>
  <c r="F6" i="5" s="1"/>
  <c r="P29" i="47"/>
  <c r="Q29"/>
  <c r="F5" i="5" s="1"/>
  <c r="O87" i="45"/>
  <c r="E50" i="5" s="1"/>
  <c r="N71" i="52"/>
  <c r="O71"/>
  <c r="E70" i="5" s="1"/>
  <c r="H70" s="1"/>
  <c r="N63" i="52"/>
  <c r="N55"/>
  <c r="O47" i="45"/>
  <c r="E46" i="5" s="1"/>
  <c r="N37" i="45"/>
  <c r="N67"/>
  <c r="N77"/>
  <c r="G50" i="5"/>
  <c r="G53"/>
  <c r="H53" s="1"/>
  <c r="G51"/>
  <c r="G45"/>
  <c r="G46"/>
  <c r="G49"/>
  <c r="G52"/>
  <c r="H52" s="1"/>
  <c r="G48"/>
  <c r="H48" s="1"/>
  <c r="G47"/>
  <c r="G44"/>
  <c r="G36"/>
  <c r="G35"/>
  <c r="G37"/>
  <c r="G39"/>
  <c r="G41"/>
  <c r="G38"/>
  <c r="W159" i="53"/>
  <c r="G31" i="5" s="1"/>
  <c r="W191" i="53"/>
  <c r="G33" i="5" s="1"/>
  <c r="W79" i="53"/>
  <c r="G26" i="5" s="1"/>
  <c r="W127" i="53"/>
  <c r="G29" i="5" s="1"/>
  <c r="V31" i="53"/>
  <c r="V47"/>
  <c r="W47"/>
  <c r="G24" i="5" s="1"/>
  <c r="V143" i="53"/>
  <c r="W143"/>
  <c r="G30" i="5" s="1"/>
  <c r="V95" i="53"/>
  <c r="W95"/>
  <c r="G27" i="5" s="1"/>
  <c r="V175" i="53"/>
  <c r="W175"/>
  <c r="G32" i="5" s="1"/>
  <c r="V63" i="53"/>
  <c r="W63"/>
  <c r="G25" i="5" s="1"/>
  <c r="V111" i="53"/>
  <c r="W111"/>
  <c r="G28" i="5" s="1"/>
  <c r="V14" i="53"/>
  <c r="W14"/>
  <c r="G22" i="5" s="1"/>
  <c r="H22" s="1"/>
  <c r="N39" i="52"/>
  <c r="O39"/>
  <c r="E65" i="5" s="1"/>
  <c r="H65" s="1"/>
  <c r="N23" i="52"/>
  <c r="O23"/>
  <c r="E63" i="5" s="1"/>
  <c r="H63" s="1"/>
  <c r="N47" i="52"/>
  <c r="O47"/>
  <c r="E66" i="5" s="1"/>
  <c r="H66" s="1"/>
  <c r="N15" i="52"/>
  <c r="O15"/>
  <c r="E62" i="5" s="1"/>
  <c r="H62" s="1"/>
  <c r="N31" i="52"/>
  <c r="O31"/>
  <c r="E64" i="5" s="1"/>
  <c r="H64" s="1"/>
  <c r="F59"/>
  <c r="H59" s="1"/>
  <c r="F54"/>
  <c r="H54" s="1"/>
  <c r="Q19" i="48"/>
  <c r="F23" i="5" s="1"/>
  <c r="P19" i="48"/>
  <c r="P119"/>
  <c r="O50"/>
  <c r="Q29"/>
  <c r="F24" i="5" s="1"/>
  <c r="Q39" i="48"/>
  <c r="F25" i="5" s="1"/>
  <c r="P39" i="48"/>
  <c r="P99"/>
  <c r="Q99"/>
  <c r="F31" i="5" s="1"/>
  <c r="P109" i="48"/>
  <c r="P69"/>
  <c r="P19" i="47"/>
  <c r="P8"/>
  <c r="N27" i="45"/>
  <c r="O27"/>
  <c r="E44" i="5" s="1"/>
  <c r="H44" s="1"/>
  <c r="O47" i="42"/>
  <c r="E26" i="5" s="1"/>
  <c r="O57" i="42"/>
  <c r="E27" i="5" s="1"/>
  <c r="O97" i="42"/>
  <c r="E31" i="5" s="1"/>
  <c r="O37" i="42"/>
  <c r="E25" i="5" s="1"/>
  <c r="N67" i="42"/>
  <c r="O117"/>
  <c r="E33" i="5" s="1"/>
  <c r="N17" i="42"/>
  <c r="O87"/>
  <c r="E30" i="5" s="1"/>
  <c r="N8" i="42"/>
  <c r="O107"/>
  <c r="E32" i="5" s="1"/>
  <c r="O77" i="42"/>
  <c r="E29" i="5" s="1"/>
  <c r="N77" i="42"/>
  <c r="O27"/>
  <c r="E24" i="5" s="1"/>
  <c r="N27" i="42"/>
  <c r="D33" i="5"/>
  <c r="D32"/>
  <c r="D31"/>
  <c r="D30"/>
  <c r="D29"/>
  <c r="D28"/>
  <c r="D27"/>
  <c r="D26"/>
  <c r="D25"/>
  <c r="D24"/>
  <c r="D23"/>
  <c r="D22"/>
  <c r="C33"/>
  <c r="C32"/>
  <c r="C31"/>
  <c r="C30"/>
  <c r="C29"/>
  <c r="C28"/>
  <c r="C27"/>
  <c r="C26"/>
  <c r="C25"/>
  <c r="C24"/>
  <c r="C23"/>
  <c r="C22"/>
  <c r="Q8" i="49" l="1"/>
  <c r="F34" i="5" s="1"/>
  <c r="P8" i="49"/>
  <c r="Q69"/>
  <c r="F40" i="5" s="1"/>
  <c r="P69" i="49"/>
  <c r="P59" i="50"/>
  <c r="Q59"/>
  <c r="F47" i="5" s="1"/>
  <c r="Q99" i="50"/>
  <c r="F51" i="5" s="1"/>
  <c r="H51" s="1"/>
  <c r="P99" i="50"/>
  <c r="Q39"/>
  <c r="F45" i="5" s="1"/>
  <c r="H45" s="1"/>
  <c r="P39" i="50"/>
  <c r="Q49" i="49"/>
  <c r="F38" i="5" s="1"/>
  <c r="P49" i="49"/>
  <c r="H47" i="5"/>
  <c r="Q29" i="51"/>
  <c r="F56" i="5" s="1"/>
  <c r="H56" s="1"/>
  <c r="P29" i="51"/>
  <c r="P39"/>
  <c r="Q39"/>
  <c r="F57" i="5" s="1"/>
  <c r="H57" s="1"/>
  <c r="Q69" i="51"/>
  <c r="F60" i="5" s="1"/>
  <c r="H60" s="1"/>
  <c r="P69" i="51"/>
  <c r="Q49"/>
  <c r="F58" i="5" s="1"/>
  <c r="H58" s="1"/>
  <c r="P49" i="51"/>
  <c r="Q49" i="50"/>
  <c r="F46" i="5" s="1"/>
  <c r="P49" i="50"/>
  <c r="P79"/>
  <c r="Q79"/>
  <c r="F49" i="5" s="1"/>
  <c r="H49" s="1"/>
  <c r="B2" i="42"/>
  <c r="B2" i="48"/>
  <c r="B2" i="53"/>
  <c r="A179"/>
  <c r="A113" i="48"/>
  <c r="A35" i="53"/>
  <c r="A23" i="48"/>
  <c r="B61" i="42"/>
  <c r="B99" i="53"/>
  <c r="B63" i="48"/>
  <c r="A13"/>
  <c r="A19" i="53"/>
  <c r="A93" i="48"/>
  <c r="A147" i="53"/>
  <c r="B51" i="42"/>
  <c r="B53" i="48"/>
  <c r="B83" i="53"/>
  <c r="A67"/>
  <c r="A43" i="48"/>
  <c r="A2" i="53"/>
  <c r="A2" i="48"/>
  <c r="A131" i="53"/>
  <c r="A83" i="48"/>
  <c r="B41" i="42"/>
  <c r="B43" i="48"/>
  <c r="B67" i="53"/>
  <c r="A99"/>
  <c r="A63" i="48"/>
  <c r="A115" i="53"/>
  <c r="A73" i="48"/>
  <c r="B31" i="42"/>
  <c r="B51" i="53"/>
  <c r="B33" i="48"/>
  <c r="B111" i="42"/>
  <c r="B179" i="53"/>
  <c r="B113" i="48"/>
  <c r="B21" i="42"/>
  <c r="B35" i="53"/>
  <c r="B23" i="48"/>
  <c r="B101" i="42"/>
  <c r="B163" i="53"/>
  <c r="B103" i="48"/>
  <c r="A53"/>
  <c r="A83" i="53"/>
  <c r="B13" i="42"/>
  <c r="B13" i="48"/>
  <c r="B19" i="53"/>
  <c r="B91" i="42"/>
  <c r="B93" i="48"/>
  <c r="B147" i="53"/>
  <c r="B81" i="42"/>
  <c r="B83" i="48"/>
  <c r="B131" i="53"/>
  <c r="A51"/>
  <c r="A33" i="48"/>
  <c r="B71" i="42"/>
  <c r="B115" i="53"/>
  <c r="B73" i="48"/>
  <c r="A163" i="53"/>
  <c r="A103" i="48"/>
  <c r="H46" i="5"/>
  <c r="H50"/>
  <c r="Q49" i="48"/>
  <c r="F26" i="5" s="1"/>
  <c r="P49" i="48"/>
  <c r="A13" i="42"/>
  <c r="A2"/>
  <c r="A81"/>
  <c r="A71"/>
  <c r="A61"/>
  <c r="A91"/>
  <c r="A51"/>
  <c r="A41"/>
  <c r="A31"/>
  <c r="A111"/>
  <c r="A21"/>
  <c r="A101"/>
  <c r="D9" i="5"/>
  <c r="D8"/>
  <c r="D7"/>
  <c r="D6"/>
  <c r="D5"/>
  <c r="D4"/>
  <c r="D3"/>
  <c r="C9"/>
  <c r="C8"/>
  <c r="C7"/>
  <c r="C6"/>
  <c r="C5"/>
  <c r="C4"/>
  <c r="C3"/>
  <c r="B41" i="20" l="1"/>
  <c r="B43" i="47"/>
  <c r="A21" i="20"/>
  <c r="A23" i="47"/>
  <c r="A13" i="20"/>
  <c r="A13" i="47"/>
  <c r="B21" i="20"/>
  <c r="B23" i="47"/>
  <c r="A2" i="20"/>
  <c r="A2" i="47"/>
  <c r="B13" i="20"/>
  <c r="B13" i="47"/>
  <c r="A61" i="20"/>
  <c r="A63" i="47"/>
  <c r="A51" i="20"/>
  <c r="A53" i="47"/>
  <c r="B61" i="20"/>
  <c r="B63" i="47"/>
  <c r="B2" i="20"/>
  <c r="B2" i="47"/>
  <c r="A41" i="20"/>
  <c r="A43" i="47"/>
  <c r="B51" i="20"/>
  <c r="B53" i="47"/>
  <c r="A31" i="20"/>
  <c r="A33" i="47"/>
  <c r="B31" i="20"/>
  <c r="B33" i="47"/>
  <c r="B54" i="5"/>
  <c r="B42"/>
  <c r="B2" i="8" l="1"/>
  <c r="A2"/>
  <c r="H36" i="5" l="1"/>
  <c r="H38"/>
  <c r="H40"/>
  <c r="H41"/>
  <c r="H26"/>
  <c r="H24"/>
  <c r="H39"/>
  <c r="H37"/>
  <c r="H35"/>
  <c r="H31"/>
  <c r="H34"/>
  <c r="H30"/>
  <c r="J175" i="21"/>
  <c r="K175" s="1"/>
  <c r="E175"/>
  <c r="F175" s="1"/>
  <c r="J173"/>
  <c r="K173" s="1"/>
  <c r="E173"/>
  <c r="C173"/>
  <c r="J171"/>
  <c r="H171"/>
  <c r="E171"/>
  <c r="C171"/>
  <c r="G168"/>
  <c r="J164"/>
  <c r="K164" s="1"/>
  <c r="E164"/>
  <c r="F164" s="1"/>
  <c r="J162"/>
  <c r="K162" s="1"/>
  <c r="E162"/>
  <c r="C162"/>
  <c r="F162" s="1"/>
  <c r="J160"/>
  <c r="H160"/>
  <c r="H165" s="1"/>
  <c r="E160"/>
  <c r="C160"/>
  <c r="G157"/>
  <c r="J153"/>
  <c r="K153" s="1"/>
  <c r="E153"/>
  <c r="F153" s="1"/>
  <c r="J151"/>
  <c r="K151" s="1"/>
  <c r="E151"/>
  <c r="C151"/>
  <c r="J149"/>
  <c r="H149"/>
  <c r="H154" s="1"/>
  <c r="E149"/>
  <c r="C149"/>
  <c r="C154" s="1"/>
  <c r="G146"/>
  <c r="J142"/>
  <c r="K142" s="1"/>
  <c r="E142"/>
  <c r="F142" s="1"/>
  <c r="J140"/>
  <c r="K140" s="1"/>
  <c r="E140"/>
  <c r="C140"/>
  <c r="J138"/>
  <c r="H138"/>
  <c r="H143" s="1"/>
  <c r="E138"/>
  <c r="C138"/>
  <c r="B135"/>
  <c r="G135" s="1"/>
  <c r="A135"/>
  <c r="J131"/>
  <c r="K131" s="1"/>
  <c r="E131"/>
  <c r="F131" s="1"/>
  <c r="J129"/>
  <c r="K129" s="1"/>
  <c r="E129"/>
  <c r="C129"/>
  <c r="J127"/>
  <c r="H127"/>
  <c r="H132" s="1"/>
  <c r="E127"/>
  <c r="C127"/>
  <c r="B124"/>
  <c r="G124" s="1"/>
  <c r="A124"/>
  <c r="J120"/>
  <c r="K120" s="1"/>
  <c r="E120"/>
  <c r="F120" s="1"/>
  <c r="J118"/>
  <c r="K118" s="1"/>
  <c r="E118"/>
  <c r="C118"/>
  <c r="J116"/>
  <c r="H116"/>
  <c r="H121" s="1"/>
  <c r="E116"/>
  <c r="C116"/>
  <c r="B113"/>
  <c r="G113" s="1"/>
  <c r="A113"/>
  <c r="J109"/>
  <c r="K109" s="1"/>
  <c r="E109"/>
  <c r="F109" s="1"/>
  <c r="J107"/>
  <c r="K107" s="1"/>
  <c r="E107"/>
  <c r="C107"/>
  <c r="J105"/>
  <c r="H105"/>
  <c r="E105"/>
  <c r="C105"/>
  <c r="B102"/>
  <c r="G102" s="1"/>
  <c r="A102"/>
  <c r="J98"/>
  <c r="K98" s="1"/>
  <c r="E98"/>
  <c r="F98" s="1"/>
  <c r="J96"/>
  <c r="K96" s="1"/>
  <c r="E96"/>
  <c r="C96"/>
  <c r="J94"/>
  <c r="H94"/>
  <c r="H99" s="1"/>
  <c r="E94"/>
  <c r="C94"/>
  <c r="B91"/>
  <c r="G91" s="1"/>
  <c r="A91"/>
  <c r="J87"/>
  <c r="K87" s="1"/>
  <c r="E87"/>
  <c r="F87" s="1"/>
  <c r="J85"/>
  <c r="K85" s="1"/>
  <c r="E85"/>
  <c r="F85" s="1"/>
  <c r="C85"/>
  <c r="J83"/>
  <c r="H83"/>
  <c r="H88" s="1"/>
  <c r="E83"/>
  <c r="C83"/>
  <c r="B80"/>
  <c r="G80" s="1"/>
  <c r="A80"/>
  <c r="J76"/>
  <c r="K76" s="1"/>
  <c r="E76"/>
  <c r="F76" s="1"/>
  <c r="J74"/>
  <c r="K74" s="1"/>
  <c r="E74"/>
  <c r="C74"/>
  <c r="J72"/>
  <c r="H72"/>
  <c r="H77" s="1"/>
  <c r="E72"/>
  <c r="C72"/>
  <c r="B69"/>
  <c r="G69" s="1"/>
  <c r="A69"/>
  <c r="J65"/>
  <c r="K65" s="1"/>
  <c r="E65"/>
  <c r="F65" s="1"/>
  <c r="J63"/>
  <c r="K63" s="1"/>
  <c r="E63"/>
  <c r="C63"/>
  <c r="F63" s="1"/>
  <c r="J61"/>
  <c r="H61"/>
  <c r="E61"/>
  <c r="C61"/>
  <c r="B58"/>
  <c r="G58" s="1"/>
  <c r="A58"/>
  <c r="J54"/>
  <c r="K54" s="1"/>
  <c r="E54"/>
  <c r="F54" s="1"/>
  <c r="J52"/>
  <c r="K52" s="1"/>
  <c r="E52"/>
  <c r="C52"/>
  <c r="K50"/>
  <c r="J50"/>
  <c r="H50"/>
  <c r="H55" s="1"/>
  <c r="E50"/>
  <c r="C50"/>
  <c r="B47"/>
  <c r="G47" s="1"/>
  <c r="A47"/>
  <c r="J43"/>
  <c r="K43" s="1"/>
  <c r="E43"/>
  <c r="F43" s="1"/>
  <c r="J41"/>
  <c r="K41" s="1"/>
  <c r="E41"/>
  <c r="C41"/>
  <c r="J39"/>
  <c r="H39"/>
  <c r="H44" s="1"/>
  <c r="E39"/>
  <c r="C39"/>
  <c r="B36"/>
  <c r="G36" s="1"/>
  <c r="A36"/>
  <c r="J32"/>
  <c r="K32" s="1"/>
  <c r="E32"/>
  <c r="F32" s="1"/>
  <c r="J30"/>
  <c r="K30" s="1"/>
  <c r="E30"/>
  <c r="C30"/>
  <c r="F30" s="1"/>
  <c r="J28"/>
  <c r="H28"/>
  <c r="H33" s="1"/>
  <c r="E28"/>
  <c r="C28"/>
  <c r="B25"/>
  <c r="G25" s="1"/>
  <c r="A25"/>
  <c r="J21"/>
  <c r="K21" s="1"/>
  <c r="E21"/>
  <c r="F21" s="1"/>
  <c r="J19"/>
  <c r="K19" s="1"/>
  <c r="E19"/>
  <c r="C19"/>
  <c r="J17"/>
  <c r="H17"/>
  <c r="K17" s="1"/>
  <c r="E17"/>
  <c r="C17"/>
  <c r="C22" s="1"/>
  <c r="B14"/>
  <c r="G14" s="1"/>
  <c r="A14"/>
  <c r="J9"/>
  <c r="K9" s="1"/>
  <c r="E9"/>
  <c r="F9" s="1"/>
  <c r="J7"/>
  <c r="K7" s="1"/>
  <c r="E7"/>
  <c r="C7"/>
  <c r="J5"/>
  <c r="H5"/>
  <c r="H10" s="1"/>
  <c r="E5"/>
  <c r="C5"/>
  <c r="B2"/>
  <c r="G2" s="1"/>
  <c r="A2"/>
  <c r="L8" i="20"/>
  <c r="M8" s="1"/>
  <c r="L6"/>
  <c r="M6" s="1"/>
  <c r="C113" i="8"/>
  <c r="AP20"/>
  <c r="AO20"/>
  <c r="AN20"/>
  <c r="AP18"/>
  <c r="AO18"/>
  <c r="AN18"/>
  <c r="AO16"/>
  <c r="AN16"/>
  <c r="AQ8"/>
  <c r="AQ6"/>
  <c r="AQ4"/>
  <c r="F7" i="21" l="1"/>
  <c r="K149"/>
  <c r="K154" s="1"/>
  <c r="K61"/>
  <c r="K66" s="1"/>
  <c r="AQ18" i="8"/>
  <c r="K28" i="21"/>
  <c r="C66"/>
  <c r="C176"/>
  <c r="F151"/>
  <c r="H23" i="5"/>
  <c r="H25"/>
  <c r="H27"/>
  <c r="K105" i="21"/>
  <c r="K110" s="1"/>
  <c r="F50"/>
  <c r="F105"/>
  <c r="H32" i="5"/>
  <c r="K39" i="21"/>
  <c r="K44" s="1"/>
  <c r="K116"/>
  <c r="F140"/>
  <c r="K83"/>
  <c r="K88" s="1"/>
  <c r="H29" i="5"/>
  <c r="H28"/>
  <c r="H33"/>
  <c r="C10" i="21"/>
  <c r="AQ20" i="8"/>
  <c r="F28" i="21"/>
  <c r="F33" s="1"/>
  <c r="F118"/>
  <c r="F149"/>
  <c r="F154" s="1"/>
  <c r="C88"/>
  <c r="C110"/>
  <c r="C99"/>
  <c r="F39"/>
  <c r="F129"/>
  <c r="C143"/>
  <c r="K127"/>
  <c r="K132" s="1"/>
  <c r="F173"/>
  <c r="F17"/>
  <c r="C55"/>
  <c r="K72"/>
  <c r="K77" s="1"/>
  <c r="K22"/>
  <c r="F41"/>
  <c r="F52"/>
  <c r="F96"/>
  <c r="F116"/>
  <c r="K138"/>
  <c r="K143" s="1"/>
  <c r="F160"/>
  <c r="F165" s="1"/>
  <c r="K55"/>
  <c r="C77"/>
  <c r="F83"/>
  <c r="F88" s="1"/>
  <c r="F107"/>
  <c r="F110" s="1"/>
  <c r="K171"/>
  <c r="K176" s="1"/>
  <c r="F19"/>
  <c r="F94"/>
  <c r="H110"/>
  <c r="F127"/>
  <c r="F132" s="1"/>
  <c r="F138"/>
  <c r="F5"/>
  <c r="H22"/>
  <c r="F74"/>
  <c r="K160"/>
  <c r="K165" s="1"/>
  <c r="K121"/>
  <c r="K33"/>
  <c r="C33"/>
  <c r="K5"/>
  <c r="K10" s="1"/>
  <c r="C44"/>
  <c r="F61"/>
  <c r="F66" s="1"/>
  <c r="H66"/>
  <c r="K94"/>
  <c r="K99" s="1"/>
  <c r="C132"/>
  <c r="F171"/>
  <c r="H176"/>
  <c r="C121"/>
  <c r="C165"/>
  <c r="F72"/>
  <c r="I68" i="20"/>
  <c r="I38"/>
  <c r="I58"/>
  <c r="I28"/>
  <c r="M38"/>
  <c r="O37" s="1"/>
  <c r="E6" i="5" s="1"/>
  <c r="F143" i="21" l="1"/>
  <c r="L65"/>
  <c r="F10"/>
  <c r="N37" i="20"/>
  <c r="L9" i="21"/>
  <c r="L87"/>
  <c r="F55"/>
  <c r="L54" s="1"/>
  <c r="F77"/>
  <c r="L76" s="1"/>
  <c r="M58" i="20"/>
  <c r="O57" s="1"/>
  <c r="E8" i="5" s="1"/>
  <c r="L164" i="21"/>
  <c r="L153"/>
  <c r="L32"/>
  <c r="F176"/>
  <c r="L175" s="1"/>
  <c r="F44"/>
  <c r="L43" s="1"/>
  <c r="L109"/>
  <c r="F99"/>
  <c r="L98" s="1"/>
  <c r="F121"/>
  <c r="L120" s="1"/>
  <c r="L142"/>
  <c r="F22"/>
  <c r="L21" s="1"/>
  <c r="M68" i="20"/>
  <c r="O67" s="1"/>
  <c r="E9" i="5" s="1"/>
  <c r="L131" i="21"/>
  <c r="M28" i="20"/>
  <c r="O27" s="1"/>
  <c r="E5" i="5" s="1"/>
  <c r="M48" i="20"/>
  <c r="O47" s="1"/>
  <c r="E7" i="5" s="1"/>
  <c r="I48" i="20"/>
  <c r="M9"/>
  <c r="AD175" i="9"/>
  <c r="U175"/>
  <c r="L175"/>
  <c r="AD173"/>
  <c r="U173"/>
  <c r="L173"/>
  <c r="AD171"/>
  <c r="U171"/>
  <c r="L171"/>
  <c r="AC168"/>
  <c r="AC171" s="1"/>
  <c r="T168"/>
  <c r="T173" s="1"/>
  <c r="K168"/>
  <c r="K171" s="1"/>
  <c r="C168"/>
  <c r="C173" s="1"/>
  <c r="AD164"/>
  <c r="U164"/>
  <c r="L164"/>
  <c r="AD162"/>
  <c r="U162"/>
  <c r="L162"/>
  <c r="AD160"/>
  <c r="U160"/>
  <c r="L160"/>
  <c r="AC157"/>
  <c r="AC164" s="1"/>
  <c r="T157"/>
  <c r="T164" s="1"/>
  <c r="K157"/>
  <c r="K164" s="1"/>
  <c r="C157"/>
  <c r="C164" s="1"/>
  <c r="AD153"/>
  <c r="U153"/>
  <c r="L153"/>
  <c r="AD151"/>
  <c r="U151"/>
  <c r="T151"/>
  <c r="L151"/>
  <c r="AD149"/>
  <c r="U149"/>
  <c r="L149"/>
  <c r="AC146"/>
  <c r="AC153" s="1"/>
  <c r="T146"/>
  <c r="T153" s="1"/>
  <c r="K146"/>
  <c r="K153" s="1"/>
  <c r="C146"/>
  <c r="C149" s="1"/>
  <c r="B146"/>
  <c r="S146" s="1"/>
  <c r="A146"/>
  <c r="AD142"/>
  <c r="U142"/>
  <c r="L142"/>
  <c r="AD140"/>
  <c r="U140"/>
  <c r="L140"/>
  <c r="AD138"/>
  <c r="U138"/>
  <c r="L138"/>
  <c r="AC135"/>
  <c r="AC142" s="1"/>
  <c r="T135"/>
  <c r="T138" s="1"/>
  <c r="K135"/>
  <c r="K140" s="1"/>
  <c r="C135"/>
  <c r="C138" s="1"/>
  <c r="AD131"/>
  <c r="U131"/>
  <c r="L131"/>
  <c r="AD129"/>
  <c r="U129"/>
  <c r="L129"/>
  <c r="AD127"/>
  <c r="U127"/>
  <c r="L127"/>
  <c r="AC124"/>
  <c r="AC129" s="1"/>
  <c r="T124"/>
  <c r="T127" s="1"/>
  <c r="K124"/>
  <c r="K129" s="1"/>
  <c r="C124"/>
  <c r="C131" s="1"/>
  <c r="AD120"/>
  <c r="U120"/>
  <c r="L120"/>
  <c r="AD118"/>
  <c r="U118"/>
  <c r="L118"/>
  <c r="AD116"/>
  <c r="U116"/>
  <c r="L116"/>
  <c r="AC113"/>
  <c r="AC118" s="1"/>
  <c r="T113"/>
  <c r="T120" s="1"/>
  <c r="K113"/>
  <c r="K118" s="1"/>
  <c r="C113"/>
  <c r="C120" s="1"/>
  <c r="AD109"/>
  <c r="U109"/>
  <c r="L109"/>
  <c r="AD107"/>
  <c r="U107"/>
  <c r="L107"/>
  <c r="AD105"/>
  <c r="U105"/>
  <c r="L105"/>
  <c r="AC102"/>
  <c r="AC105" s="1"/>
  <c r="T102"/>
  <c r="T109" s="1"/>
  <c r="K102"/>
  <c r="K107" s="1"/>
  <c r="C102"/>
  <c r="C109" s="1"/>
  <c r="AD98"/>
  <c r="U98"/>
  <c r="L98"/>
  <c r="AD96"/>
  <c r="U96"/>
  <c r="L96"/>
  <c r="AD94"/>
  <c r="U94"/>
  <c r="L94"/>
  <c r="AC91"/>
  <c r="AC94" s="1"/>
  <c r="T91"/>
  <c r="T98" s="1"/>
  <c r="K91"/>
  <c r="K94" s="1"/>
  <c r="C91"/>
  <c r="C96" s="1"/>
  <c r="AD87"/>
  <c r="U87"/>
  <c r="L87"/>
  <c r="AD85"/>
  <c r="U85"/>
  <c r="L85"/>
  <c r="AD83"/>
  <c r="U83"/>
  <c r="L83"/>
  <c r="AC80"/>
  <c r="AC85" s="1"/>
  <c r="T80"/>
  <c r="T85" s="1"/>
  <c r="K80"/>
  <c r="K83" s="1"/>
  <c r="C80"/>
  <c r="C85" s="1"/>
  <c r="AD76"/>
  <c r="U76"/>
  <c r="L76"/>
  <c r="AD74"/>
  <c r="U74"/>
  <c r="L74"/>
  <c r="AD72"/>
  <c r="U72"/>
  <c r="L72"/>
  <c r="AC69"/>
  <c r="AC76" s="1"/>
  <c r="T69"/>
  <c r="T76" s="1"/>
  <c r="K69"/>
  <c r="K76" s="1"/>
  <c r="C69"/>
  <c r="C74" s="1"/>
  <c r="AD65"/>
  <c r="U65"/>
  <c r="L65"/>
  <c r="AD63"/>
  <c r="U63"/>
  <c r="L63"/>
  <c r="AD61"/>
  <c r="U61"/>
  <c r="L61"/>
  <c r="AC58"/>
  <c r="AC65" s="1"/>
  <c r="T58"/>
  <c r="T65" s="1"/>
  <c r="K58"/>
  <c r="K63" s="1"/>
  <c r="M62" s="1"/>
  <c r="C58"/>
  <c r="C61" s="1"/>
  <c r="AD54"/>
  <c r="U54"/>
  <c r="L54"/>
  <c r="AD52"/>
  <c r="U52"/>
  <c r="L52"/>
  <c r="AD50"/>
  <c r="U50"/>
  <c r="L50"/>
  <c r="K50"/>
  <c r="M49" s="1"/>
  <c r="AC47"/>
  <c r="AC54" s="1"/>
  <c r="T47"/>
  <c r="T50" s="1"/>
  <c r="K47"/>
  <c r="K52" s="1"/>
  <c r="C47"/>
  <c r="C52" s="1"/>
  <c r="AD43"/>
  <c r="U43"/>
  <c r="L43"/>
  <c r="AD41"/>
  <c r="U41"/>
  <c r="L41"/>
  <c r="AD39"/>
  <c r="U39"/>
  <c r="L39"/>
  <c r="AC36"/>
  <c r="AC41" s="1"/>
  <c r="T36"/>
  <c r="T39" s="1"/>
  <c r="K36"/>
  <c r="K41" s="1"/>
  <c r="C36"/>
  <c r="C43" s="1"/>
  <c r="AD32"/>
  <c r="U32"/>
  <c r="L32"/>
  <c r="AD30"/>
  <c r="U30"/>
  <c r="L30"/>
  <c r="AD28"/>
  <c r="U28"/>
  <c r="L28"/>
  <c r="AC25"/>
  <c r="AC30" s="1"/>
  <c r="T25"/>
  <c r="T32" s="1"/>
  <c r="K25"/>
  <c r="K32" s="1"/>
  <c r="C25"/>
  <c r="C30" s="1"/>
  <c r="E29" s="1"/>
  <c r="AD21"/>
  <c r="U21"/>
  <c r="L21"/>
  <c r="AD19"/>
  <c r="U19"/>
  <c r="L19"/>
  <c r="AD17"/>
  <c r="U17"/>
  <c r="L17"/>
  <c r="AC14"/>
  <c r="AC17" s="1"/>
  <c r="T14"/>
  <c r="T21" s="1"/>
  <c r="K14"/>
  <c r="K19" s="1"/>
  <c r="C14"/>
  <c r="C19" s="1"/>
  <c r="AD9"/>
  <c r="U9"/>
  <c r="L9"/>
  <c r="AD7"/>
  <c r="U7"/>
  <c r="L7"/>
  <c r="AD5"/>
  <c r="U5"/>
  <c r="U10" s="1"/>
  <c r="L5"/>
  <c r="AC2"/>
  <c r="AC9" s="1"/>
  <c r="T2"/>
  <c r="T5" s="1"/>
  <c r="K2"/>
  <c r="K7" s="1"/>
  <c r="M6" s="1"/>
  <c r="C2"/>
  <c r="C5" s="1"/>
  <c r="AC135" i="8"/>
  <c r="AC142" s="1"/>
  <c r="T135"/>
  <c r="T142" s="1"/>
  <c r="K135"/>
  <c r="K142" s="1"/>
  <c r="C135"/>
  <c r="C142" s="1"/>
  <c r="D141" s="1"/>
  <c r="AC124"/>
  <c r="AC131" s="1"/>
  <c r="AE130" s="1"/>
  <c r="T124"/>
  <c r="T131" s="1"/>
  <c r="K124"/>
  <c r="K131" s="1"/>
  <c r="M130" s="1"/>
  <c r="C124"/>
  <c r="AC113"/>
  <c r="AC118" s="1"/>
  <c r="T113"/>
  <c r="T116" s="1"/>
  <c r="K113"/>
  <c r="C120"/>
  <c r="E119" s="1"/>
  <c r="AC102"/>
  <c r="AC107" s="1"/>
  <c r="AE106" s="1"/>
  <c r="T102"/>
  <c r="T105" s="1"/>
  <c r="K102"/>
  <c r="K107" s="1"/>
  <c r="M106" s="1"/>
  <c r="C102"/>
  <c r="AC91"/>
  <c r="AC98" s="1"/>
  <c r="T91"/>
  <c r="T98" s="1"/>
  <c r="K91"/>
  <c r="K98" s="1"/>
  <c r="C91"/>
  <c r="AC80"/>
  <c r="AC85" s="1"/>
  <c r="T80"/>
  <c r="T87" s="1"/>
  <c r="K80"/>
  <c r="K87" s="1"/>
  <c r="M86" s="1"/>
  <c r="C80"/>
  <c r="AC69"/>
  <c r="T69"/>
  <c r="T72" s="1"/>
  <c r="K69"/>
  <c r="K74" s="1"/>
  <c r="C69"/>
  <c r="AC58"/>
  <c r="AC63" s="1"/>
  <c r="AE62" s="1"/>
  <c r="T58"/>
  <c r="T61" s="1"/>
  <c r="K58"/>
  <c r="K65" s="1"/>
  <c r="C58"/>
  <c r="AC47"/>
  <c r="T47"/>
  <c r="T54" s="1"/>
  <c r="K47"/>
  <c r="K54" s="1"/>
  <c r="C47"/>
  <c r="AC36"/>
  <c r="AC41" s="1"/>
  <c r="T36"/>
  <c r="T41" s="1"/>
  <c r="K36"/>
  <c r="K39" s="1"/>
  <c r="C36"/>
  <c r="AC25"/>
  <c r="AC30" s="1"/>
  <c r="T25"/>
  <c r="T28" s="1"/>
  <c r="K25"/>
  <c r="K30" s="1"/>
  <c r="C25"/>
  <c r="AC14"/>
  <c r="AC21" s="1"/>
  <c r="T14"/>
  <c r="T19" s="1"/>
  <c r="K14"/>
  <c r="K19" s="1"/>
  <c r="C14"/>
  <c r="AC74"/>
  <c r="AC2"/>
  <c r="AC5" s="1"/>
  <c r="T2"/>
  <c r="T9" s="1"/>
  <c r="K2"/>
  <c r="K7" s="1"/>
  <c r="N6" s="1"/>
  <c r="C2"/>
  <c r="AD142"/>
  <c r="U142"/>
  <c r="L142"/>
  <c r="AD140"/>
  <c r="U140"/>
  <c r="L140"/>
  <c r="AD138"/>
  <c r="U138"/>
  <c r="U143" s="1"/>
  <c r="L138"/>
  <c r="AD131"/>
  <c r="U131"/>
  <c r="L131"/>
  <c r="AD129"/>
  <c r="U129"/>
  <c r="L129"/>
  <c r="AD127"/>
  <c r="U127"/>
  <c r="U132" s="1"/>
  <c r="L127"/>
  <c r="AD120"/>
  <c r="U120"/>
  <c r="L120"/>
  <c r="AD118"/>
  <c r="U118"/>
  <c r="L118"/>
  <c r="AD116"/>
  <c r="U116"/>
  <c r="U121" s="1"/>
  <c r="L116"/>
  <c r="AD109"/>
  <c r="U109"/>
  <c r="L109"/>
  <c r="AD107"/>
  <c r="U107"/>
  <c r="L107"/>
  <c r="AD105"/>
  <c r="U105"/>
  <c r="U110" s="1"/>
  <c r="L105"/>
  <c r="AD98"/>
  <c r="U98"/>
  <c r="L98"/>
  <c r="AD96"/>
  <c r="U96"/>
  <c r="L96"/>
  <c r="AD94"/>
  <c r="U94"/>
  <c r="U99" s="1"/>
  <c r="L94"/>
  <c r="AD87"/>
  <c r="U87"/>
  <c r="L87"/>
  <c r="AD85"/>
  <c r="U85"/>
  <c r="L85"/>
  <c r="AD83"/>
  <c r="U83"/>
  <c r="U88" s="1"/>
  <c r="L83"/>
  <c r="AD76"/>
  <c r="U76"/>
  <c r="L76"/>
  <c r="AD74"/>
  <c r="U74"/>
  <c r="L74"/>
  <c r="AD72"/>
  <c r="U72"/>
  <c r="U77" s="1"/>
  <c r="L72"/>
  <c r="AD65"/>
  <c r="U65"/>
  <c r="L65"/>
  <c r="AD63"/>
  <c r="U63"/>
  <c r="L63"/>
  <c r="AD61"/>
  <c r="U61"/>
  <c r="U66" s="1"/>
  <c r="L61"/>
  <c r="AD54"/>
  <c r="U54"/>
  <c r="L54"/>
  <c r="AD52"/>
  <c r="U52"/>
  <c r="L52"/>
  <c r="AD50"/>
  <c r="U50"/>
  <c r="U55" s="1"/>
  <c r="L50"/>
  <c r="AC54"/>
  <c r="AD43"/>
  <c r="U43"/>
  <c r="L43"/>
  <c r="AD41"/>
  <c r="U41"/>
  <c r="L41"/>
  <c r="AD39"/>
  <c r="U39"/>
  <c r="U44" s="1"/>
  <c r="L39"/>
  <c r="AD32"/>
  <c r="U32"/>
  <c r="L32"/>
  <c r="C32"/>
  <c r="E31" s="1"/>
  <c r="AD30"/>
  <c r="U30"/>
  <c r="L30"/>
  <c r="C30"/>
  <c r="E29" s="1"/>
  <c r="AD28"/>
  <c r="U28"/>
  <c r="U33" s="1"/>
  <c r="L28"/>
  <c r="C28"/>
  <c r="AD21"/>
  <c r="U21"/>
  <c r="L21"/>
  <c r="AD19"/>
  <c r="U19"/>
  <c r="L19"/>
  <c r="AD17"/>
  <c r="U17"/>
  <c r="U22" s="1"/>
  <c r="L17"/>
  <c r="AD9"/>
  <c r="U9"/>
  <c r="L9"/>
  <c r="AD7"/>
  <c r="AC7"/>
  <c r="AG6" s="1"/>
  <c r="U7"/>
  <c r="L7"/>
  <c r="AD5"/>
  <c r="U5"/>
  <c r="L5"/>
  <c r="AC19" i="9" l="1"/>
  <c r="AE18" s="1"/>
  <c r="C7"/>
  <c r="E6" s="1"/>
  <c r="T74"/>
  <c r="T54"/>
  <c r="AC61"/>
  <c r="AE60" s="1"/>
  <c r="O8" i="20"/>
  <c r="E3" i="5" s="1"/>
  <c r="H3" s="1"/>
  <c r="N8" i="20"/>
  <c r="N67"/>
  <c r="N17"/>
  <c r="O17"/>
  <c r="E4" i="5" s="1"/>
  <c r="N47" i="20"/>
  <c r="N27"/>
  <c r="N57"/>
  <c r="AC87" i="8"/>
  <c r="AE86" s="1"/>
  <c r="T160" i="9"/>
  <c r="V159" s="1"/>
  <c r="C116"/>
  <c r="E115" s="1"/>
  <c r="AC107"/>
  <c r="AF106" s="1"/>
  <c r="AI107" s="1"/>
  <c r="AJ107" s="1"/>
  <c r="AC7"/>
  <c r="AE6" s="1"/>
  <c r="AC43" i="8"/>
  <c r="AE42" s="1"/>
  <c r="AC19"/>
  <c r="AE18" s="1"/>
  <c r="T72" i="9"/>
  <c r="X71" s="1"/>
  <c r="Z72" s="1"/>
  <c r="AA72" s="1"/>
  <c r="T83"/>
  <c r="V82" s="1"/>
  <c r="T19"/>
  <c r="V18" s="1"/>
  <c r="AC21"/>
  <c r="AF20" s="1"/>
  <c r="AC28"/>
  <c r="AE27" s="1"/>
  <c r="T87"/>
  <c r="AC98"/>
  <c r="AE97" s="1"/>
  <c r="K149"/>
  <c r="N148" s="1"/>
  <c r="AC129" i="8"/>
  <c r="AF128" s="1"/>
  <c r="AI129" s="1"/>
  <c r="AJ129" s="1"/>
  <c r="T17" i="9"/>
  <c r="X16" s="1"/>
  <c r="Z17" s="1"/>
  <c r="AA17" s="1"/>
  <c r="T63"/>
  <c r="C129"/>
  <c r="D128" s="1"/>
  <c r="H129" s="1"/>
  <c r="I129" s="1"/>
  <c r="T171"/>
  <c r="V170" s="1"/>
  <c r="C32"/>
  <c r="F31" s="1"/>
  <c r="C98"/>
  <c r="E97" s="1"/>
  <c r="T175"/>
  <c r="M152"/>
  <c r="N152"/>
  <c r="Q153" s="1"/>
  <c r="R153" s="1"/>
  <c r="V152" s="1"/>
  <c r="F119"/>
  <c r="D119"/>
  <c r="H120" s="1"/>
  <c r="I120" s="1"/>
  <c r="E119"/>
  <c r="C17" i="8"/>
  <c r="D16" s="1"/>
  <c r="AO5"/>
  <c r="C41"/>
  <c r="D40" s="1"/>
  <c r="AO9"/>
  <c r="C65"/>
  <c r="D64" s="1"/>
  <c r="AO11"/>
  <c r="C85"/>
  <c r="D84" s="1"/>
  <c r="AO13"/>
  <c r="C107"/>
  <c r="D106" s="1"/>
  <c r="AO15"/>
  <c r="C131"/>
  <c r="F130" s="1"/>
  <c r="AO19"/>
  <c r="T142" i="9"/>
  <c r="K83" i="8"/>
  <c r="O82" s="1"/>
  <c r="Q83" s="1"/>
  <c r="R83" s="1"/>
  <c r="K43" i="9"/>
  <c r="N42" s="1"/>
  <c r="T52"/>
  <c r="AC63"/>
  <c r="AE62" s="1"/>
  <c r="C83"/>
  <c r="E82" s="1"/>
  <c r="AC96"/>
  <c r="AG95" s="1"/>
  <c r="C127"/>
  <c r="E126" s="1"/>
  <c r="K151"/>
  <c r="F27" i="8"/>
  <c r="C33"/>
  <c r="C17" i="9"/>
  <c r="D16" s="1"/>
  <c r="T105"/>
  <c r="W104" s="1"/>
  <c r="C118"/>
  <c r="D117" s="1"/>
  <c r="H118" s="1"/>
  <c r="I118" s="1"/>
  <c r="K142"/>
  <c r="C151"/>
  <c r="E150" s="1"/>
  <c r="C153"/>
  <c r="T162"/>
  <c r="T9"/>
  <c r="V8" s="1"/>
  <c r="K28"/>
  <c r="N27" s="1"/>
  <c r="K61"/>
  <c r="N60" s="1"/>
  <c r="AC131"/>
  <c r="AG130" s="1"/>
  <c r="C5" i="8"/>
  <c r="E4" s="1"/>
  <c r="AO3"/>
  <c r="K118"/>
  <c r="N117" s="1"/>
  <c r="AO17"/>
  <c r="T7" i="9"/>
  <c r="C28"/>
  <c r="E27" s="1"/>
  <c r="T30"/>
  <c r="K39"/>
  <c r="K65"/>
  <c r="W82"/>
  <c r="K96"/>
  <c r="N95" s="1"/>
  <c r="C105"/>
  <c r="D104" s="1"/>
  <c r="H105" s="1"/>
  <c r="I105" s="1"/>
  <c r="T107"/>
  <c r="F128"/>
  <c r="K138"/>
  <c r="N137" s="1"/>
  <c r="C162"/>
  <c r="C52" i="8"/>
  <c r="E51" s="1"/>
  <c r="AO10"/>
  <c r="C76"/>
  <c r="D75" s="1"/>
  <c r="AO12"/>
  <c r="C98"/>
  <c r="D97" s="1"/>
  <c r="AO14"/>
  <c r="E31" i="9"/>
  <c r="AO7" i="8"/>
  <c r="K5" i="9"/>
  <c r="K9"/>
  <c r="AF18"/>
  <c r="C21"/>
  <c r="E20" s="1"/>
  <c r="C39"/>
  <c r="K54"/>
  <c r="N53" s="1"/>
  <c r="C65"/>
  <c r="D64" s="1"/>
  <c r="H65" s="1"/>
  <c r="I65" s="1"/>
  <c r="AC83"/>
  <c r="AG82" s="1"/>
  <c r="AC109"/>
  <c r="O49"/>
  <c r="Q50" s="1"/>
  <c r="R50" s="1"/>
  <c r="C9"/>
  <c r="D8" s="1"/>
  <c r="C41"/>
  <c r="AC43"/>
  <c r="AG42" s="1"/>
  <c r="AI43" s="1"/>
  <c r="AJ43" s="1"/>
  <c r="C63"/>
  <c r="E62" s="1"/>
  <c r="K98"/>
  <c r="M97" s="1"/>
  <c r="K116"/>
  <c r="M115" s="1"/>
  <c r="K131"/>
  <c r="N130" s="1"/>
  <c r="T140"/>
  <c r="J146"/>
  <c r="AB146" s="1"/>
  <c r="C74" i="8"/>
  <c r="E73" s="1"/>
  <c r="T7"/>
  <c r="V6" s="1"/>
  <c r="C94"/>
  <c r="F93" s="1"/>
  <c r="C96"/>
  <c r="D95" s="1"/>
  <c r="C19"/>
  <c r="E18" s="1"/>
  <c r="AE75" i="9"/>
  <c r="AG75"/>
  <c r="AF75"/>
  <c r="AI76" s="1"/>
  <c r="AJ76" s="1"/>
  <c r="M93"/>
  <c r="N93"/>
  <c r="O93"/>
  <c r="Q94" s="1"/>
  <c r="R94" s="1"/>
  <c r="O18"/>
  <c r="Q19" s="1"/>
  <c r="R19" s="1"/>
  <c r="N18"/>
  <c r="M18"/>
  <c r="D84"/>
  <c r="H85" s="1"/>
  <c r="I85" s="1"/>
  <c r="E84"/>
  <c r="F84"/>
  <c r="AG40"/>
  <c r="AI41" s="1"/>
  <c r="AJ41" s="1"/>
  <c r="AE40"/>
  <c r="AF40"/>
  <c r="V49"/>
  <c r="W49"/>
  <c r="X49"/>
  <c r="Z50" s="1"/>
  <c r="AA50" s="1"/>
  <c r="AE64"/>
  <c r="AF64"/>
  <c r="AI65" s="1"/>
  <c r="AJ65" s="1"/>
  <c r="AG64"/>
  <c r="M75"/>
  <c r="N75"/>
  <c r="O75"/>
  <c r="Q76" s="1"/>
  <c r="R76" s="1"/>
  <c r="O106"/>
  <c r="Q107" s="1"/>
  <c r="R107" s="1"/>
  <c r="M106"/>
  <c r="N106"/>
  <c r="D163"/>
  <c r="H164" s="1"/>
  <c r="I164" s="1"/>
  <c r="E163"/>
  <c r="F163"/>
  <c r="AE170"/>
  <c r="AF170"/>
  <c r="AI171" s="1"/>
  <c r="AJ171" s="1"/>
  <c r="AG170"/>
  <c r="D18"/>
  <c r="E18"/>
  <c r="F18"/>
  <c r="H19" s="1"/>
  <c r="I19" s="1"/>
  <c r="V38"/>
  <c r="W38"/>
  <c r="X38"/>
  <c r="Z39" s="1"/>
  <c r="AA39" s="1"/>
  <c r="M51"/>
  <c r="N51"/>
  <c r="O51"/>
  <c r="Q52" s="1"/>
  <c r="R52" s="1"/>
  <c r="D148"/>
  <c r="H149" s="1"/>
  <c r="I149" s="1"/>
  <c r="E148"/>
  <c r="F148"/>
  <c r="AE8"/>
  <c r="AF8"/>
  <c r="AG8"/>
  <c r="AI9" s="1"/>
  <c r="AJ9" s="1"/>
  <c r="M40"/>
  <c r="N40"/>
  <c r="O40"/>
  <c r="Q41" s="1"/>
  <c r="R41" s="1"/>
  <c r="D51"/>
  <c r="H52" s="1"/>
  <c r="I52" s="1"/>
  <c r="F51"/>
  <c r="E51"/>
  <c r="F108"/>
  <c r="D108"/>
  <c r="H109" s="1"/>
  <c r="I109" s="1"/>
  <c r="E108"/>
  <c r="AE16"/>
  <c r="AG16"/>
  <c r="AI17" s="1"/>
  <c r="AJ17" s="1"/>
  <c r="AF16"/>
  <c r="M31"/>
  <c r="O31"/>
  <c r="Q32" s="1"/>
  <c r="R32" s="1"/>
  <c r="N31"/>
  <c r="F42"/>
  <c r="D42"/>
  <c r="H43" s="1"/>
  <c r="I43" s="1"/>
  <c r="E42"/>
  <c r="AE128"/>
  <c r="AF128"/>
  <c r="AI129" s="1"/>
  <c r="AJ129" s="1"/>
  <c r="AG128"/>
  <c r="M117"/>
  <c r="N117"/>
  <c r="O117"/>
  <c r="Q118" s="1"/>
  <c r="R118" s="1"/>
  <c r="M128"/>
  <c r="N128"/>
  <c r="O128"/>
  <c r="Q129" s="1"/>
  <c r="R129" s="1"/>
  <c r="V137"/>
  <c r="W137"/>
  <c r="X137"/>
  <c r="Z138" s="1"/>
  <c r="AA138" s="1"/>
  <c r="AE152"/>
  <c r="AF152"/>
  <c r="AI153" s="1"/>
  <c r="AJ153" s="1"/>
  <c r="AG152"/>
  <c r="AE163"/>
  <c r="AF163"/>
  <c r="AI164" s="1"/>
  <c r="AJ164" s="1"/>
  <c r="AG163"/>
  <c r="M139"/>
  <c r="N139"/>
  <c r="O139"/>
  <c r="Q140" s="1"/>
  <c r="R140" s="1"/>
  <c r="D137"/>
  <c r="H138" s="1"/>
  <c r="I138" s="1"/>
  <c r="E137"/>
  <c r="F137"/>
  <c r="D4"/>
  <c r="F4"/>
  <c r="H5" s="1"/>
  <c r="I5" s="1"/>
  <c r="E4"/>
  <c r="M82"/>
  <c r="N82"/>
  <c r="O82"/>
  <c r="Q83" s="1"/>
  <c r="R83" s="1"/>
  <c r="D130"/>
  <c r="H131" s="1"/>
  <c r="I131" s="1"/>
  <c r="E130"/>
  <c r="F130"/>
  <c r="AF29"/>
  <c r="AG29"/>
  <c r="AI30" s="1"/>
  <c r="AJ30" s="1"/>
  <c r="AE29"/>
  <c r="AE53"/>
  <c r="AG53"/>
  <c r="AF53"/>
  <c r="AI54" s="1"/>
  <c r="AJ54" s="1"/>
  <c r="M163"/>
  <c r="N163"/>
  <c r="O163"/>
  <c r="Q164" s="1"/>
  <c r="R164" s="1"/>
  <c r="D95"/>
  <c r="H96" s="1"/>
  <c r="I96" s="1"/>
  <c r="E95"/>
  <c r="F95"/>
  <c r="F73"/>
  <c r="D73"/>
  <c r="H74" s="1"/>
  <c r="I74" s="1"/>
  <c r="E73"/>
  <c r="AE117"/>
  <c r="AF117"/>
  <c r="AI118" s="1"/>
  <c r="AJ118" s="1"/>
  <c r="AG117"/>
  <c r="W4"/>
  <c r="X4"/>
  <c r="Z5" s="1"/>
  <c r="AA5" s="1"/>
  <c r="V4"/>
  <c r="AG84"/>
  <c r="AE84"/>
  <c r="AF84"/>
  <c r="AI85" s="1"/>
  <c r="AJ85" s="1"/>
  <c r="M170"/>
  <c r="N170"/>
  <c r="O170"/>
  <c r="Q171" s="1"/>
  <c r="R171" s="1"/>
  <c r="D60"/>
  <c r="H61" s="1"/>
  <c r="I61" s="1"/>
  <c r="E60"/>
  <c r="F60"/>
  <c r="AE93"/>
  <c r="AF93"/>
  <c r="AI94" s="1"/>
  <c r="AJ94" s="1"/>
  <c r="AG93"/>
  <c r="AE104"/>
  <c r="AF104"/>
  <c r="AI105" s="1"/>
  <c r="AJ105" s="1"/>
  <c r="AG104"/>
  <c r="V126"/>
  <c r="W126"/>
  <c r="X126"/>
  <c r="Z127" s="1"/>
  <c r="AA127" s="1"/>
  <c r="AE141"/>
  <c r="AF141"/>
  <c r="AI142" s="1"/>
  <c r="AJ142" s="1"/>
  <c r="AG141"/>
  <c r="D172"/>
  <c r="E172"/>
  <c r="F172"/>
  <c r="H173" s="1"/>
  <c r="I173" s="1"/>
  <c r="AC5"/>
  <c r="N62"/>
  <c r="W18"/>
  <c r="T28"/>
  <c r="F6"/>
  <c r="H7" s="1"/>
  <c r="I7" s="1"/>
  <c r="K30"/>
  <c r="C50"/>
  <c r="D6"/>
  <c r="K17"/>
  <c r="AE20"/>
  <c r="D27"/>
  <c r="H28" s="1"/>
  <c r="I28" s="1"/>
  <c r="E38"/>
  <c r="M42"/>
  <c r="T43"/>
  <c r="AC52"/>
  <c r="C54"/>
  <c r="T61"/>
  <c r="C72"/>
  <c r="K87"/>
  <c r="AC87"/>
  <c r="T96"/>
  <c r="K105"/>
  <c r="C107"/>
  <c r="AE108"/>
  <c r="T131"/>
  <c r="AC140"/>
  <c r="N141"/>
  <c r="C142"/>
  <c r="T149"/>
  <c r="O152"/>
  <c r="C160"/>
  <c r="K175"/>
  <c r="AC175"/>
  <c r="AC116"/>
  <c r="AC151"/>
  <c r="C171"/>
  <c r="K21"/>
  <c r="AC39"/>
  <c r="K74"/>
  <c r="AC74"/>
  <c r="C76"/>
  <c r="C94"/>
  <c r="K109"/>
  <c r="T118"/>
  <c r="K127"/>
  <c r="AC127"/>
  <c r="K162"/>
  <c r="AC162"/>
  <c r="O6"/>
  <c r="Q7" s="1"/>
  <c r="R7" s="1"/>
  <c r="F29"/>
  <c r="AC32"/>
  <c r="T41"/>
  <c r="AC50"/>
  <c r="O62"/>
  <c r="Q63" s="1"/>
  <c r="R63" s="1"/>
  <c r="K85"/>
  <c r="C87"/>
  <c r="T94"/>
  <c r="O115"/>
  <c r="Q116" s="1"/>
  <c r="R116" s="1"/>
  <c r="K120"/>
  <c r="AC120"/>
  <c r="T129"/>
  <c r="AC138"/>
  <c r="C140"/>
  <c r="O150"/>
  <c r="Q151" s="1"/>
  <c r="R151" s="1"/>
  <c r="F152"/>
  <c r="K173"/>
  <c r="AC173"/>
  <c r="C175"/>
  <c r="N115"/>
  <c r="AC149"/>
  <c r="X159"/>
  <c r="Z160" s="1"/>
  <c r="AA160" s="1"/>
  <c r="D29"/>
  <c r="H30" s="1"/>
  <c r="I30" s="1"/>
  <c r="N38"/>
  <c r="K72"/>
  <c r="AC72"/>
  <c r="T116"/>
  <c r="W159"/>
  <c r="K160"/>
  <c r="AC160"/>
  <c r="X18"/>
  <c r="Z19" s="1"/>
  <c r="AA19" s="1"/>
  <c r="AG20"/>
  <c r="AI21" s="1"/>
  <c r="AJ21" s="1"/>
  <c r="AF97"/>
  <c r="AI98" s="1"/>
  <c r="AJ98" s="1"/>
  <c r="W170"/>
  <c r="N6"/>
  <c r="F27"/>
  <c r="N49"/>
  <c r="T118" i="8"/>
  <c r="C116"/>
  <c r="O38"/>
  <c r="Q39" s="1"/>
  <c r="R39" s="1"/>
  <c r="M38"/>
  <c r="N38"/>
  <c r="T140"/>
  <c r="V115"/>
  <c r="W115"/>
  <c r="X115"/>
  <c r="Z116" s="1"/>
  <c r="AA116" s="1"/>
  <c r="V104"/>
  <c r="W104"/>
  <c r="X104"/>
  <c r="Z105" s="1"/>
  <c r="AA105" s="1"/>
  <c r="V71"/>
  <c r="W71"/>
  <c r="X71"/>
  <c r="Z72" s="1"/>
  <c r="AA72" s="1"/>
  <c r="V60"/>
  <c r="W60"/>
  <c r="X60"/>
  <c r="Z61" s="1"/>
  <c r="AA61" s="1"/>
  <c r="T63"/>
  <c r="T65"/>
  <c r="V27"/>
  <c r="W27"/>
  <c r="Z28" s="1"/>
  <c r="AA28" s="1"/>
  <c r="X27"/>
  <c r="E27"/>
  <c r="D27"/>
  <c r="H28" s="1"/>
  <c r="I28" s="1"/>
  <c r="D29"/>
  <c r="X18"/>
  <c r="V18"/>
  <c r="W18"/>
  <c r="M18"/>
  <c r="N18"/>
  <c r="O18"/>
  <c r="Q19" s="1"/>
  <c r="R19" s="1"/>
  <c r="F18"/>
  <c r="H19" s="1"/>
  <c r="I19" s="1"/>
  <c r="T17"/>
  <c r="T22" s="1"/>
  <c r="C21"/>
  <c r="D20" s="1"/>
  <c r="K127"/>
  <c r="T138"/>
  <c r="C105"/>
  <c r="K109"/>
  <c r="N108" s="1"/>
  <c r="C109"/>
  <c r="D108" s="1"/>
  <c r="C129"/>
  <c r="D128" s="1"/>
  <c r="AC9"/>
  <c r="AE8" s="1"/>
  <c r="T76"/>
  <c r="AC83"/>
  <c r="AC88" s="1"/>
  <c r="K41"/>
  <c r="O40" s="1"/>
  <c r="Q41" s="1"/>
  <c r="R41" s="1"/>
  <c r="K43"/>
  <c r="M42" s="1"/>
  <c r="K63"/>
  <c r="M62" s="1"/>
  <c r="C43"/>
  <c r="F42" s="1"/>
  <c r="AC109"/>
  <c r="AG108" s="1"/>
  <c r="C61"/>
  <c r="AG4"/>
  <c r="AI5" s="1"/>
  <c r="AJ5" s="1"/>
  <c r="AE4"/>
  <c r="AF4"/>
  <c r="V8"/>
  <c r="W8"/>
  <c r="X8"/>
  <c r="T120"/>
  <c r="T5"/>
  <c r="T21"/>
  <c r="M6"/>
  <c r="AF6"/>
  <c r="C72"/>
  <c r="K85"/>
  <c r="M84" s="1"/>
  <c r="AC39"/>
  <c r="C87"/>
  <c r="D86" s="1"/>
  <c r="T109"/>
  <c r="C118"/>
  <c r="E117" s="1"/>
  <c r="AC127"/>
  <c r="O6"/>
  <c r="Q7" s="1"/>
  <c r="R7" s="1"/>
  <c r="AE6"/>
  <c r="U10"/>
  <c r="K21"/>
  <c r="M20" s="1"/>
  <c r="C138"/>
  <c r="C140"/>
  <c r="T129"/>
  <c r="K129"/>
  <c r="O128" s="1"/>
  <c r="Q129" s="1"/>
  <c r="R129" s="1"/>
  <c r="D119"/>
  <c r="F119"/>
  <c r="T107"/>
  <c r="T110" s="1"/>
  <c r="F95"/>
  <c r="T96"/>
  <c r="T94"/>
  <c r="T85"/>
  <c r="T74"/>
  <c r="T77" s="1"/>
  <c r="AC65"/>
  <c r="AG64" s="1"/>
  <c r="C63"/>
  <c r="T52"/>
  <c r="T50"/>
  <c r="C50"/>
  <c r="C54"/>
  <c r="F53" s="1"/>
  <c r="T43"/>
  <c r="F31"/>
  <c r="D31"/>
  <c r="T32"/>
  <c r="C7"/>
  <c r="C9"/>
  <c r="M97"/>
  <c r="N97"/>
  <c r="O97"/>
  <c r="Q98" s="1"/>
  <c r="R98" s="1"/>
  <c r="AE29"/>
  <c r="AG29"/>
  <c r="AI30" s="1"/>
  <c r="AJ30" s="1"/>
  <c r="AF29"/>
  <c r="AE73"/>
  <c r="AF73"/>
  <c r="AI74" s="1"/>
  <c r="AJ74" s="1"/>
  <c r="AG73"/>
  <c r="E106"/>
  <c r="F106"/>
  <c r="H107" s="1"/>
  <c r="I107" s="1"/>
  <c r="M53"/>
  <c r="N53"/>
  <c r="O53"/>
  <c r="Q54" s="1"/>
  <c r="R54" s="1"/>
  <c r="AE20"/>
  <c r="AF20"/>
  <c r="AG20"/>
  <c r="AI21" s="1"/>
  <c r="AJ21" s="1"/>
  <c r="D130"/>
  <c r="M29"/>
  <c r="N29"/>
  <c r="O29"/>
  <c r="Q30" s="1"/>
  <c r="R30" s="1"/>
  <c r="M73"/>
  <c r="N73"/>
  <c r="O73"/>
  <c r="Q74" s="1"/>
  <c r="R74" s="1"/>
  <c r="AE117"/>
  <c r="AF117"/>
  <c r="AI118" s="1"/>
  <c r="AJ118" s="1"/>
  <c r="AG117"/>
  <c r="AE40"/>
  <c r="AF40"/>
  <c r="AG40"/>
  <c r="AI41" s="1"/>
  <c r="AJ41" s="1"/>
  <c r="AE53"/>
  <c r="AF53"/>
  <c r="AI54" s="1"/>
  <c r="AJ54" s="1"/>
  <c r="AG53"/>
  <c r="AE141"/>
  <c r="AF141"/>
  <c r="AI142" s="1"/>
  <c r="AJ142" s="1"/>
  <c r="AG141"/>
  <c r="O64"/>
  <c r="Q65" s="1"/>
  <c r="R65" s="1"/>
  <c r="N64"/>
  <c r="M64"/>
  <c r="AE84"/>
  <c r="AF84"/>
  <c r="AI85" s="1"/>
  <c r="AJ85" s="1"/>
  <c r="AG84"/>
  <c r="AE97"/>
  <c r="AF97"/>
  <c r="AI98" s="1"/>
  <c r="AJ98" s="1"/>
  <c r="AG97"/>
  <c r="M117"/>
  <c r="M141"/>
  <c r="N141"/>
  <c r="O141"/>
  <c r="Q142" s="1"/>
  <c r="R142" s="1"/>
  <c r="K28"/>
  <c r="AC28"/>
  <c r="T30"/>
  <c r="T33" s="1"/>
  <c r="K32"/>
  <c r="AC32"/>
  <c r="F40"/>
  <c r="H41" s="1"/>
  <c r="I41" s="1"/>
  <c r="K52"/>
  <c r="AC52"/>
  <c r="K72"/>
  <c r="AC72"/>
  <c r="K76"/>
  <c r="AC76"/>
  <c r="F84"/>
  <c r="H85" s="1"/>
  <c r="I85" s="1"/>
  <c r="K96"/>
  <c r="AC96"/>
  <c r="K116"/>
  <c r="AC116"/>
  <c r="K120"/>
  <c r="AC120"/>
  <c r="K140"/>
  <c r="AC140"/>
  <c r="E84"/>
  <c r="O86"/>
  <c r="Q87" s="1"/>
  <c r="R87" s="1"/>
  <c r="O106"/>
  <c r="Q107" s="1"/>
  <c r="R107" s="1"/>
  <c r="O130"/>
  <c r="Q131" s="1"/>
  <c r="R131" s="1"/>
  <c r="K17"/>
  <c r="AC17"/>
  <c r="F29"/>
  <c r="C39"/>
  <c r="T39"/>
  <c r="K61"/>
  <c r="AC61"/>
  <c r="AC66" s="1"/>
  <c r="F73"/>
  <c r="C83"/>
  <c r="T83"/>
  <c r="T88" s="1"/>
  <c r="N86"/>
  <c r="F97"/>
  <c r="H98" s="1"/>
  <c r="I98" s="1"/>
  <c r="K105"/>
  <c r="AC105"/>
  <c r="N106"/>
  <c r="C127"/>
  <c r="T127"/>
  <c r="T132" s="1"/>
  <c r="N130"/>
  <c r="F141"/>
  <c r="H142" s="1"/>
  <c r="I142" s="1"/>
  <c r="K5"/>
  <c r="K9"/>
  <c r="AG62"/>
  <c r="AG86"/>
  <c r="E97"/>
  <c r="AG106"/>
  <c r="AG130"/>
  <c r="E141"/>
  <c r="AI7"/>
  <c r="AJ7" s="1"/>
  <c r="K50"/>
  <c r="K55" s="1"/>
  <c r="AC50"/>
  <c r="AC55" s="1"/>
  <c r="AF62"/>
  <c r="AI63" s="1"/>
  <c r="AJ63" s="1"/>
  <c r="AF86"/>
  <c r="AI87" s="1"/>
  <c r="AJ87" s="1"/>
  <c r="K94"/>
  <c r="AC94"/>
  <c r="AF106"/>
  <c r="AI107" s="1"/>
  <c r="AJ107" s="1"/>
  <c r="AF130"/>
  <c r="AI131" s="1"/>
  <c r="AJ131" s="1"/>
  <c r="K138"/>
  <c r="K143" s="1"/>
  <c r="AC138"/>
  <c r="E93" l="1"/>
  <c r="AG128"/>
  <c r="AC132"/>
  <c r="D4"/>
  <c r="AC44"/>
  <c r="E95"/>
  <c r="F16" i="9"/>
  <c r="H17" s="1"/>
  <c r="I17" s="1"/>
  <c r="E16"/>
  <c r="AF60"/>
  <c r="AI61" s="1"/>
  <c r="AJ61" s="1"/>
  <c r="T66" i="8"/>
  <c r="AG60" i="9"/>
  <c r="X82"/>
  <c r="Z83" s="1"/>
  <c r="AA83" s="1"/>
  <c r="H131" i="8"/>
  <c r="I131" s="1"/>
  <c r="W16" i="9"/>
  <c r="N82" i="8"/>
  <c r="D31" i="9"/>
  <c r="H32" s="1"/>
  <c r="I32" s="1"/>
  <c r="F4" i="8"/>
  <c r="H5" s="1"/>
  <c r="I5" s="1"/>
  <c r="T44"/>
  <c r="AE128"/>
  <c r="W152" i="9"/>
  <c r="AG18"/>
  <c r="AI19" s="1"/>
  <c r="AJ19" s="1"/>
  <c r="E104"/>
  <c r="X152"/>
  <c r="Z153" s="1"/>
  <c r="AA153" s="1"/>
  <c r="C55" i="8"/>
  <c r="T99"/>
  <c r="F115" i="9"/>
  <c r="F8"/>
  <c r="H9" s="1"/>
  <c r="I9" s="1"/>
  <c r="AC143" i="8"/>
  <c r="E75"/>
  <c r="O130" i="9"/>
  <c r="Q131" s="1"/>
  <c r="R131" s="1"/>
  <c r="X130" s="1"/>
  <c r="Z131" s="1"/>
  <c r="AA131" s="1"/>
  <c r="AG62"/>
  <c r="AE106"/>
  <c r="O148"/>
  <c r="Q149" s="1"/>
  <c r="R149" s="1"/>
  <c r="R154" s="1"/>
  <c r="W71"/>
  <c r="M148"/>
  <c r="C132" i="8"/>
  <c r="E40"/>
  <c r="F75"/>
  <c r="H76" s="1"/>
  <c r="I76" s="1"/>
  <c r="D115" i="9"/>
  <c r="H116" s="1"/>
  <c r="I116" s="1"/>
  <c r="AF62"/>
  <c r="AI63" s="1"/>
  <c r="AJ63" s="1"/>
  <c r="AJ66" s="1"/>
  <c r="E8"/>
  <c r="C10"/>
  <c r="AJ22"/>
  <c r="K22" i="8"/>
  <c r="E130"/>
  <c r="O95" i="9"/>
  <c r="Q96" s="1"/>
  <c r="R96" s="1"/>
  <c r="W95" s="1"/>
  <c r="M130"/>
  <c r="V71"/>
  <c r="AG106"/>
  <c r="K99" i="8"/>
  <c r="C88"/>
  <c r="D18"/>
  <c r="AF18"/>
  <c r="F97" i="9"/>
  <c r="F104"/>
  <c r="M95"/>
  <c r="E128"/>
  <c r="V16"/>
  <c r="AC22" i="8"/>
  <c r="O117"/>
  <c r="Q118" s="1"/>
  <c r="R118" s="1"/>
  <c r="V117" s="1"/>
  <c r="T55"/>
  <c r="AG27" i="9"/>
  <c r="AI28" s="1"/>
  <c r="AJ28" s="1"/>
  <c r="AF27"/>
  <c r="K10"/>
  <c r="E16" i="8"/>
  <c r="W8" i="9"/>
  <c r="X170"/>
  <c r="Z171" s="1"/>
  <c r="AA171" s="1"/>
  <c r="F16" i="8"/>
  <c r="H17" s="1"/>
  <c r="I17" s="1"/>
  <c r="F64" i="9"/>
  <c r="D97"/>
  <c r="H98" s="1"/>
  <c r="I98" s="1"/>
  <c r="O42"/>
  <c r="Q43" s="1"/>
  <c r="R43" s="1"/>
  <c r="W42" s="1"/>
  <c r="E64"/>
  <c r="K44" i="8"/>
  <c r="AF6" i="9"/>
  <c r="AG97"/>
  <c r="X8"/>
  <c r="Z9" s="1"/>
  <c r="AA9" s="1"/>
  <c r="T10"/>
  <c r="AF42" i="8"/>
  <c r="AG42"/>
  <c r="AI43" s="1"/>
  <c r="AJ43" s="1"/>
  <c r="K121"/>
  <c r="H32"/>
  <c r="I32" s="1"/>
  <c r="W6"/>
  <c r="C77"/>
  <c r="AG18"/>
  <c r="AI19" s="1"/>
  <c r="AJ19" s="1"/>
  <c r="T121"/>
  <c r="AG6" i="9"/>
  <c r="AI7" s="1"/>
  <c r="AJ7" s="1"/>
  <c r="D93" i="8"/>
  <c r="H94" s="1"/>
  <c r="I94" s="1"/>
  <c r="C99"/>
  <c r="X6" i="9"/>
  <c r="Z7" s="1"/>
  <c r="AA7" s="1"/>
  <c r="AA10" s="1"/>
  <c r="W6"/>
  <c r="V6"/>
  <c r="D152"/>
  <c r="H153" s="1"/>
  <c r="I153" s="1"/>
  <c r="E152"/>
  <c r="M150"/>
  <c r="N150"/>
  <c r="M82" i="8"/>
  <c r="K88"/>
  <c r="AP13" s="1"/>
  <c r="AQ13" s="1"/>
  <c r="D82" i="9"/>
  <c r="H83" s="1"/>
  <c r="I83" s="1"/>
  <c r="F117"/>
  <c r="M27"/>
  <c r="I121"/>
  <c r="E64" i="8"/>
  <c r="C66"/>
  <c r="O4" i="9"/>
  <c r="Q5" s="1"/>
  <c r="R5" s="1"/>
  <c r="F82"/>
  <c r="M60"/>
  <c r="D115" i="8"/>
  <c r="H116" s="1"/>
  <c r="I116" s="1"/>
  <c r="C121"/>
  <c r="O141" i="9"/>
  <c r="Q142" s="1"/>
  <c r="R142" s="1"/>
  <c r="M141"/>
  <c r="F20"/>
  <c r="H21" s="1"/>
  <c r="I21" s="1"/>
  <c r="D20"/>
  <c r="AE130"/>
  <c r="AF130"/>
  <c r="AI131" s="1"/>
  <c r="AJ131" s="1"/>
  <c r="O60"/>
  <c r="Q61" s="1"/>
  <c r="R61" s="1"/>
  <c r="N97"/>
  <c r="O27"/>
  <c r="Q28" s="1"/>
  <c r="R28" s="1"/>
  <c r="D150"/>
  <c r="H151" s="1"/>
  <c r="I151" s="1"/>
  <c r="I154" s="1"/>
  <c r="AF82"/>
  <c r="AI83" s="1"/>
  <c r="AJ83" s="1"/>
  <c r="AE82"/>
  <c r="AE95"/>
  <c r="AF95"/>
  <c r="AI96" s="1"/>
  <c r="AJ96" s="1"/>
  <c r="AJ99" s="1"/>
  <c r="F38"/>
  <c r="D38"/>
  <c r="H39" s="1"/>
  <c r="I39" s="1"/>
  <c r="T10" i="8"/>
  <c r="C44"/>
  <c r="F64"/>
  <c r="H65" s="1"/>
  <c r="I65" s="1"/>
  <c r="K33"/>
  <c r="D51"/>
  <c r="C143"/>
  <c r="K132"/>
  <c r="F62" i="9"/>
  <c r="M4"/>
  <c r="C22" i="8"/>
  <c r="O8" i="9"/>
  <c r="Q9" s="1"/>
  <c r="R9" s="1"/>
  <c r="N8"/>
  <c r="M8"/>
  <c r="F126"/>
  <c r="D126"/>
  <c r="H127" s="1"/>
  <c r="I127" s="1"/>
  <c r="I132" s="1"/>
  <c r="D40"/>
  <c r="H41" s="1"/>
  <c r="I41" s="1"/>
  <c r="F40"/>
  <c r="E40"/>
  <c r="O53"/>
  <c r="Q54" s="1"/>
  <c r="R54" s="1"/>
  <c r="R55" s="1"/>
  <c r="M53"/>
  <c r="I66"/>
  <c r="AC99" i="8"/>
  <c r="K110"/>
  <c r="AC121"/>
  <c r="K77"/>
  <c r="AC33"/>
  <c r="F51"/>
  <c r="T143"/>
  <c r="F150" i="9"/>
  <c r="E117"/>
  <c r="D62"/>
  <c r="H63" s="1"/>
  <c r="I63" s="1"/>
  <c r="F161"/>
  <c r="D161"/>
  <c r="H162" s="1"/>
  <c r="I162" s="1"/>
  <c r="AF108"/>
  <c r="AI109" s="1"/>
  <c r="AJ109" s="1"/>
  <c r="AJ110" s="1"/>
  <c r="AG108"/>
  <c r="O64"/>
  <c r="Q65" s="1"/>
  <c r="R65" s="1"/>
  <c r="N64"/>
  <c r="M64"/>
  <c r="AE42"/>
  <c r="AF42"/>
  <c r="M137"/>
  <c r="O137"/>
  <c r="Q138" s="1"/>
  <c r="R138" s="1"/>
  <c r="R143" s="1"/>
  <c r="M38"/>
  <c r="O38"/>
  <c r="Q39" s="1"/>
  <c r="R39" s="1"/>
  <c r="X104"/>
  <c r="Z105" s="1"/>
  <c r="AA105" s="1"/>
  <c r="V104"/>
  <c r="AC110" i="8"/>
  <c r="K66"/>
  <c r="E108"/>
  <c r="AC77"/>
  <c r="X6"/>
  <c r="Z7" s="1"/>
  <c r="AA7" s="1"/>
  <c r="C110"/>
  <c r="N4" i="9"/>
  <c r="O97"/>
  <c r="Q98" s="1"/>
  <c r="R98" s="1"/>
  <c r="R99" s="1"/>
  <c r="E161"/>
  <c r="H96" i="8"/>
  <c r="I96" s="1"/>
  <c r="O62"/>
  <c r="Q63" s="1"/>
  <c r="R63" s="1"/>
  <c r="W62" s="1"/>
  <c r="F115"/>
  <c r="D73"/>
  <c r="H74" s="1"/>
  <c r="I74" s="1"/>
  <c r="E115"/>
  <c r="H30"/>
  <c r="I30" s="1"/>
  <c r="H120"/>
  <c r="I120" s="1"/>
  <c r="N40"/>
  <c r="N62"/>
  <c r="O20"/>
  <c r="Q21" s="1"/>
  <c r="R21" s="1"/>
  <c r="X20" s="1"/>
  <c r="Z21" s="1"/>
  <c r="AA21" s="1"/>
  <c r="H52"/>
  <c r="I52" s="1"/>
  <c r="AE71" i="9"/>
  <c r="AF71"/>
  <c r="AI72" s="1"/>
  <c r="AJ72" s="1"/>
  <c r="AG71"/>
  <c r="AF161"/>
  <c r="AI162" s="1"/>
  <c r="AJ162" s="1"/>
  <c r="AG161"/>
  <c r="AE161"/>
  <c r="AG119"/>
  <c r="AE119"/>
  <c r="AF119"/>
  <c r="AI120" s="1"/>
  <c r="AJ120" s="1"/>
  <c r="W40"/>
  <c r="X40"/>
  <c r="Z41" s="1"/>
  <c r="AA41" s="1"/>
  <c r="V40"/>
  <c r="D170"/>
  <c r="E170"/>
  <c r="F170"/>
  <c r="H171" s="1"/>
  <c r="I171" s="1"/>
  <c r="D86"/>
  <c r="H87" s="1"/>
  <c r="I87" s="1"/>
  <c r="I88" s="1"/>
  <c r="E86"/>
  <c r="F86"/>
  <c r="D71"/>
  <c r="H72" s="1"/>
  <c r="I72" s="1"/>
  <c r="E71"/>
  <c r="F71"/>
  <c r="W163"/>
  <c r="X163"/>
  <c r="Z164" s="1"/>
  <c r="AA164" s="1"/>
  <c r="V163"/>
  <c r="V31"/>
  <c r="W31"/>
  <c r="Z32" s="1"/>
  <c r="AA32" s="1"/>
  <c r="X31"/>
  <c r="O159"/>
  <c r="Q160" s="1"/>
  <c r="R160" s="1"/>
  <c r="M159"/>
  <c r="N159"/>
  <c r="O71"/>
  <c r="Q72" s="1"/>
  <c r="R72" s="1"/>
  <c r="M71"/>
  <c r="N71"/>
  <c r="AG49"/>
  <c r="AE49"/>
  <c r="AF49"/>
  <c r="AI50" s="1"/>
  <c r="AJ50" s="1"/>
  <c r="M161"/>
  <c r="N161"/>
  <c r="O161"/>
  <c r="Q162" s="1"/>
  <c r="R162" s="1"/>
  <c r="AF73"/>
  <c r="AI74" s="1"/>
  <c r="AJ74" s="1"/>
  <c r="AG73"/>
  <c r="AE73"/>
  <c r="M174"/>
  <c r="N174"/>
  <c r="O174"/>
  <c r="Q175" s="1"/>
  <c r="R175" s="1"/>
  <c r="D141"/>
  <c r="H142" s="1"/>
  <c r="I142" s="1"/>
  <c r="E141"/>
  <c r="F141"/>
  <c r="W27"/>
  <c r="Z28" s="1"/>
  <c r="AA28" s="1"/>
  <c r="V27"/>
  <c r="X27"/>
  <c r="I33"/>
  <c r="AE159"/>
  <c r="AF159"/>
  <c r="AI160" s="1"/>
  <c r="AJ160" s="1"/>
  <c r="AG159"/>
  <c r="M172"/>
  <c r="N172"/>
  <c r="O172"/>
  <c r="Q173" s="1"/>
  <c r="R173" s="1"/>
  <c r="AG172"/>
  <c r="AE172"/>
  <c r="AF172"/>
  <c r="AI173" s="1"/>
  <c r="AJ173" s="1"/>
  <c r="M119"/>
  <c r="N119"/>
  <c r="O119"/>
  <c r="Q120" s="1"/>
  <c r="R120" s="1"/>
  <c r="R121" s="1"/>
  <c r="AE115"/>
  <c r="AF115"/>
  <c r="AI116" s="1"/>
  <c r="AJ116" s="1"/>
  <c r="AG115"/>
  <c r="V148"/>
  <c r="W148"/>
  <c r="X148"/>
  <c r="Z149" s="1"/>
  <c r="AA149" s="1"/>
  <c r="W60"/>
  <c r="V60"/>
  <c r="X60"/>
  <c r="Z61" s="1"/>
  <c r="AA61" s="1"/>
  <c r="AF4"/>
  <c r="AC10"/>
  <c r="AE4"/>
  <c r="AG4"/>
  <c r="AI5" s="1"/>
  <c r="AJ5" s="1"/>
  <c r="AJ10" s="1"/>
  <c r="X51"/>
  <c r="Z52" s="1"/>
  <c r="AA52" s="1"/>
  <c r="V51"/>
  <c r="W51"/>
  <c r="W75"/>
  <c r="X75"/>
  <c r="Z76" s="1"/>
  <c r="AA76" s="1"/>
  <c r="V75"/>
  <c r="AE174"/>
  <c r="AF174"/>
  <c r="AG174"/>
  <c r="AI175" s="1"/>
  <c r="AJ175" s="1"/>
  <c r="V117"/>
  <c r="W117"/>
  <c r="X117"/>
  <c r="Z118" s="1"/>
  <c r="AA118" s="1"/>
  <c r="V106"/>
  <c r="W106"/>
  <c r="X106"/>
  <c r="Z107" s="1"/>
  <c r="AA107" s="1"/>
  <c r="V62"/>
  <c r="W62"/>
  <c r="X62"/>
  <c r="Z63" s="1"/>
  <c r="AA63" s="1"/>
  <c r="F75"/>
  <c r="D75"/>
  <c r="H76" s="1"/>
  <c r="I76" s="1"/>
  <c r="E75"/>
  <c r="D174"/>
  <c r="E174"/>
  <c r="F174"/>
  <c r="H175" s="1"/>
  <c r="I175" s="1"/>
  <c r="D93"/>
  <c r="H94" s="1"/>
  <c r="I94" s="1"/>
  <c r="I99" s="1"/>
  <c r="F93"/>
  <c r="E93"/>
  <c r="AE150"/>
  <c r="AF150"/>
  <c r="AI151" s="1"/>
  <c r="AJ151" s="1"/>
  <c r="AG150"/>
  <c r="M84"/>
  <c r="O84"/>
  <c r="Q85" s="1"/>
  <c r="R85" s="1"/>
  <c r="N84"/>
  <c r="M108"/>
  <c r="N108"/>
  <c r="O108"/>
  <c r="Q109" s="1"/>
  <c r="R109" s="1"/>
  <c r="M29"/>
  <c r="N29"/>
  <c r="O29"/>
  <c r="Q30" s="1"/>
  <c r="R30" s="1"/>
  <c r="V115"/>
  <c r="W115"/>
  <c r="X115"/>
  <c r="Z116" s="1"/>
  <c r="AA116" s="1"/>
  <c r="AG137"/>
  <c r="AE137"/>
  <c r="AF137"/>
  <c r="AI138" s="1"/>
  <c r="AJ138" s="1"/>
  <c r="M20"/>
  <c r="O20"/>
  <c r="Q21" s="1"/>
  <c r="R21" s="1"/>
  <c r="N20"/>
  <c r="M104"/>
  <c r="N104"/>
  <c r="O104"/>
  <c r="Q105" s="1"/>
  <c r="R105" s="1"/>
  <c r="AG51"/>
  <c r="AE51"/>
  <c r="AF51"/>
  <c r="AI52" s="1"/>
  <c r="AJ52" s="1"/>
  <c r="M16"/>
  <c r="N16"/>
  <c r="O16"/>
  <c r="Q17" s="1"/>
  <c r="R17" s="1"/>
  <c r="D139"/>
  <c r="H140" s="1"/>
  <c r="I140" s="1"/>
  <c r="E139"/>
  <c r="F139"/>
  <c r="W93"/>
  <c r="X93"/>
  <c r="Z94" s="1"/>
  <c r="AA94" s="1"/>
  <c r="V93"/>
  <c r="AG31"/>
  <c r="AI32" s="1"/>
  <c r="AJ32" s="1"/>
  <c r="AJ33" s="1"/>
  <c r="AE31"/>
  <c r="AF31"/>
  <c r="M126"/>
  <c r="N126"/>
  <c r="O126"/>
  <c r="Q127" s="1"/>
  <c r="R127" s="1"/>
  <c r="R132" s="1"/>
  <c r="AF38"/>
  <c r="AE38"/>
  <c r="AG38"/>
  <c r="AI39" s="1"/>
  <c r="AJ39" s="1"/>
  <c r="AJ44" s="1"/>
  <c r="D159"/>
  <c r="H160" s="1"/>
  <c r="I160" s="1"/>
  <c r="I165" s="1"/>
  <c r="E159"/>
  <c r="F159"/>
  <c r="AE139"/>
  <c r="AF139"/>
  <c r="AI140" s="1"/>
  <c r="AJ140" s="1"/>
  <c r="AG139"/>
  <c r="D106"/>
  <c r="H107" s="1"/>
  <c r="I107" s="1"/>
  <c r="I110" s="1"/>
  <c r="E106"/>
  <c r="F106"/>
  <c r="M86"/>
  <c r="N86"/>
  <c r="O86"/>
  <c r="Q87" s="1"/>
  <c r="R87" s="1"/>
  <c r="X139"/>
  <c r="Z140" s="1"/>
  <c r="AA140" s="1"/>
  <c r="V139"/>
  <c r="W139"/>
  <c r="W128"/>
  <c r="X128"/>
  <c r="Z129" s="1"/>
  <c r="AA129" s="1"/>
  <c r="V128"/>
  <c r="AE148"/>
  <c r="AF148"/>
  <c r="AI149" s="1"/>
  <c r="AJ149" s="1"/>
  <c r="AG148"/>
  <c r="V150"/>
  <c r="W150"/>
  <c r="X150"/>
  <c r="Z151" s="1"/>
  <c r="AA151" s="1"/>
  <c r="V97"/>
  <c r="AF126"/>
  <c r="AI127" s="1"/>
  <c r="AJ127" s="1"/>
  <c r="AG126"/>
  <c r="AE126"/>
  <c r="M73"/>
  <c r="N73"/>
  <c r="O73"/>
  <c r="Q74" s="1"/>
  <c r="R74" s="1"/>
  <c r="AE86"/>
  <c r="AF86"/>
  <c r="AI87" s="1"/>
  <c r="AJ87" s="1"/>
  <c r="AJ88" s="1"/>
  <c r="AG86"/>
  <c r="E53"/>
  <c r="F53"/>
  <c r="D53"/>
  <c r="H54" s="1"/>
  <c r="I54" s="1"/>
  <c r="E49"/>
  <c r="D49"/>
  <c r="H50" s="1"/>
  <c r="I50" s="1"/>
  <c r="F49"/>
  <c r="I10"/>
  <c r="AF108" i="8"/>
  <c r="AI109" s="1"/>
  <c r="AJ109" s="1"/>
  <c r="Z9"/>
  <c r="AA9" s="1"/>
  <c r="M137"/>
  <c r="O137"/>
  <c r="Q138" s="1"/>
  <c r="R138" s="1"/>
  <c r="N137"/>
  <c r="AF137"/>
  <c r="AI138" s="1"/>
  <c r="AJ138" s="1"/>
  <c r="AE137"/>
  <c r="AG137"/>
  <c r="F137"/>
  <c r="E137"/>
  <c r="D137"/>
  <c r="V137"/>
  <c r="W137"/>
  <c r="X137"/>
  <c r="Z138" s="1"/>
  <c r="AA138" s="1"/>
  <c r="D126"/>
  <c r="H127" s="1"/>
  <c r="F126"/>
  <c r="E126"/>
  <c r="M126"/>
  <c r="N126"/>
  <c r="O126"/>
  <c r="Q127" s="1"/>
  <c r="R127" s="1"/>
  <c r="R132" s="1"/>
  <c r="V126"/>
  <c r="W126"/>
  <c r="X126"/>
  <c r="AG126"/>
  <c r="AE126"/>
  <c r="AF126"/>
  <c r="AI127" s="1"/>
  <c r="AE115"/>
  <c r="AF115"/>
  <c r="AI116" s="1"/>
  <c r="AJ116" s="1"/>
  <c r="AG115"/>
  <c r="N115"/>
  <c r="M115"/>
  <c r="O115"/>
  <c r="Q116" s="1"/>
  <c r="R116" s="1"/>
  <c r="M104"/>
  <c r="O104"/>
  <c r="Q105" s="1"/>
  <c r="N104"/>
  <c r="AE108"/>
  <c r="D104"/>
  <c r="E104"/>
  <c r="F104"/>
  <c r="AE104"/>
  <c r="AF104"/>
  <c r="AI105" s="1"/>
  <c r="AG104"/>
  <c r="O108"/>
  <c r="Q109" s="1"/>
  <c r="R109" s="1"/>
  <c r="X108" s="1"/>
  <c r="Z109" s="1"/>
  <c r="AA109" s="1"/>
  <c r="F108"/>
  <c r="H109" s="1"/>
  <c r="I109" s="1"/>
  <c r="M108"/>
  <c r="N93"/>
  <c r="M93"/>
  <c r="O93"/>
  <c r="Q94" s="1"/>
  <c r="R94" s="1"/>
  <c r="AE93"/>
  <c r="AF93"/>
  <c r="AI94" s="1"/>
  <c r="AJ94" s="1"/>
  <c r="AG93"/>
  <c r="W93"/>
  <c r="V93"/>
  <c r="X93"/>
  <c r="Z94" s="1"/>
  <c r="AA94" s="1"/>
  <c r="V82"/>
  <c r="W82"/>
  <c r="X82"/>
  <c r="Z83" s="1"/>
  <c r="AA83" s="1"/>
  <c r="F82"/>
  <c r="D82"/>
  <c r="H83" s="1"/>
  <c r="E82"/>
  <c r="AF82"/>
  <c r="AI83" s="1"/>
  <c r="AJ83" s="1"/>
  <c r="AJ88" s="1"/>
  <c r="AG82"/>
  <c r="AE82"/>
  <c r="F86"/>
  <c r="H87" s="1"/>
  <c r="I87" s="1"/>
  <c r="N71"/>
  <c r="O71"/>
  <c r="Q72" s="1"/>
  <c r="R72" s="1"/>
  <c r="M71"/>
  <c r="AG71"/>
  <c r="AF71"/>
  <c r="AI72" s="1"/>
  <c r="AJ72" s="1"/>
  <c r="AE71"/>
  <c r="D71"/>
  <c r="E71"/>
  <c r="F71"/>
  <c r="O60"/>
  <c r="Q61" s="1"/>
  <c r="M60"/>
  <c r="N60"/>
  <c r="AF60"/>
  <c r="AI61" s="1"/>
  <c r="AJ61" s="1"/>
  <c r="AG60"/>
  <c r="AE60"/>
  <c r="D60"/>
  <c r="E60"/>
  <c r="F60"/>
  <c r="E62"/>
  <c r="D62"/>
  <c r="AE64"/>
  <c r="W49"/>
  <c r="X49"/>
  <c r="Z50" s="1"/>
  <c r="AA50" s="1"/>
  <c r="V49"/>
  <c r="D49"/>
  <c r="E49"/>
  <c r="F49"/>
  <c r="N49"/>
  <c r="O49"/>
  <c r="Q50" s="1"/>
  <c r="R50" s="1"/>
  <c r="M49"/>
  <c r="AG49"/>
  <c r="AE49"/>
  <c r="AF49"/>
  <c r="AI50" s="1"/>
  <c r="AJ50" s="1"/>
  <c r="D38"/>
  <c r="H39" s="1"/>
  <c r="F38"/>
  <c r="E38"/>
  <c r="E42"/>
  <c r="W38"/>
  <c r="V38"/>
  <c r="X38"/>
  <c r="AG38"/>
  <c r="AI39" s="1"/>
  <c r="AE38"/>
  <c r="AF38"/>
  <c r="AF27"/>
  <c r="AG27"/>
  <c r="AI28" s="1"/>
  <c r="AJ28" s="1"/>
  <c r="AE27"/>
  <c r="M27"/>
  <c r="N27"/>
  <c r="O27"/>
  <c r="F20"/>
  <c r="H21" s="1"/>
  <c r="I21" s="1"/>
  <c r="I22" s="1"/>
  <c r="E20"/>
  <c r="V16"/>
  <c r="W16"/>
  <c r="X16"/>
  <c r="Z17" s="1"/>
  <c r="AA17" s="1"/>
  <c r="N16"/>
  <c r="O16"/>
  <c r="Q17" s="1"/>
  <c r="M16"/>
  <c r="AE16"/>
  <c r="AF16"/>
  <c r="AG16"/>
  <c r="AI17" s="1"/>
  <c r="F128"/>
  <c r="H129" s="1"/>
  <c r="I129" s="1"/>
  <c r="M40"/>
  <c r="N20"/>
  <c r="D42"/>
  <c r="H43" s="1"/>
  <c r="I43" s="1"/>
  <c r="E86"/>
  <c r="AG8"/>
  <c r="AI9" s="1"/>
  <c r="AJ9" s="1"/>
  <c r="AJ10" s="1"/>
  <c r="AC10"/>
  <c r="E128"/>
  <c r="AF8"/>
  <c r="N128"/>
  <c r="F117"/>
  <c r="N42"/>
  <c r="D117"/>
  <c r="O42"/>
  <c r="Q43" s="1"/>
  <c r="F62"/>
  <c r="F6"/>
  <c r="H7" s="1"/>
  <c r="I7" s="1"/>
  <c r="D6"/>
  <c r="E6"/>
  <c r="V4"/>
  <c r="W4"/>
  <c r="X4"/>
  <c r="D8"/>
  <c r="E8"/>
  <c r="F8"/>
  <c r="H9" s="1"/>
  <c r="I9" s="1"/>
  <c r="O84"/>
  <c r="Q85" s="1"/>
  <c r="M4"/>
  <c r="N4"/>
  <c r="O4"/>
  <c r="Q5" s="1"/>
  <c r="R5" s="1"/>
  <c r="N84"/>
  <c r="M8"/>
  <c r="O8"/>
  <c r="Q9" s="1"/>
  <c r="R9" s="1"/>
  <c r="N8"/>
  <c r="E139"/>
  <c r="D139"/>
  <c r="F139"/>
  <c r="M128"/>
  <c r="AF64"/>
  <c r="AI65" s="1"/>
  <c r="AJ65" s="1"/>
  <c r="H50"/>
  <c r="E53"/>
  <c r="D53"/>
  <c r="H54" s="1"/>
  <c r="I54" s="1"/>
  <c r="C10"/>
  <c r="Z127"/>
  <c r="AA127" s="1"/>
  <c r="Z39"/>
  <c r="AA39" s="1"/>
  <c r="V130"/>
  <c r="X130"/>
  <c r="Z131" s="1"/>
  <c r="AA131" s="1"/>
  <c r="W130"/>
  <c r="AG95"/>
  <c r="AF95"/>
  <c r="AI96" s="1"/>
  <c r="AJ96" s="1"/>
  <c r="AE95"/>
  <c r="M31"/>
  <c r="N31"/>
  <c r="O31"/>
  <c r="Q32" s="1"/>
  <c r="R32" s="1"/>
  <c r="W141"/>
  <c r="X141"/>
  <c r="Z142" s="1"/>
  <c r="AA142" s="1"/>
  <c r="V141"/>
  <c r="M139"/>
  <c r="N139"/>
  <c r="O139"/>
  <c r="Q140" s="1"/>
  <c r="R140" s="1"/>
  <c r="AG31"/>
  <c r="AI32" s="1"/>
  <c r="AJ32" s="1"/>
  <c r="AF31"/>
  <c r="AE31"/>
  <c r="W73"/>
  <c r="X73"/>
  <c r="Z74" s="1"/>
  <c r="AA74" s="1"/>
  <c r="V73"/>
  <c r="M95"/>
  <c r="N95"/>
  <c r="O95"/>
  <c r="Q96" s="1"/>
  <c r="R96" s="1"/>
  <c r="X86"/>
  <c r="Z87" s="1"/>
  <c r="AA87" s="1"/>
  <c r="V86"/>
  <c r="W86"/>
  <c r="Z19"/>
  <c r="AA19" s="1"/>
  <c r="AG139"/>
  <c r="AE139"/>
  <c r="AF139"/>
  <c r="AI140" s="1"/>
  <c r="AJ140" s="1"/>
  <c r="V64"/>
  <c r="W64"/>
  <c r="X64"/>
  <c r="Z65" s="1"/>
  <c r="AA65" s="1"/>
  <c r="V40"/>
  <c r="W40"/>
  <c r="X40"/>
  <c r="Z41" s="1"/>
  <c r="AA41" s="1"/>
  <c r="W97"/>
  <c r="X97"/>
  <c r="Z98" s="1"/>
  <c r="AA98" s="1"/>
  <c r="V97"/>
  <c r="M75"/>
  <c r="N75"/>
  <c r="O75"/>
  <c r="Q76" s="1"/>
  <c r="R76" s="1"/>
  <c r="K10"/>
  <c r="X106"/>
  <c r="V106"/>
  <c r="W106"/>
  <c r="AG75"/>
  <c r="AF75"/>
  <c r="AI76" s="1"/>
  <c r="AJ76" s="1"/>
  <c r="AE75"/>
  <c r="M51"/>
  <c r="N51"/>
  <c r="O51"/>
  <c r="Q52" s="1"/>
  <c r="R52" s="1"/>
  <c r="W53"/>
  <c r="X53"/>
  <c r="V53"/>
  <c r="Z54" s="1"/>
  <c r="AA54" s="1"/>
  <c r="M119"/>
  <c r="N119"/>
  <c r="O119"/>
  <c r="Q120" s="1"/>
  <c r="R120" s="1"/>
  <c r="AG51"/>
  <c r="AF51"/>
  <c r="AI52" s="1"/>
  <c r="AJ52" s="1"/>
  <c r="AE51"/>
  <c r="Q28"/>
  <c r="R28" s="1"/>
  <c r="R33" s="1"/>
  <c r="W117"/>
  <c r="X117"/>
  <c r="Z118" s="1"/>
  <c r="AA118" s="1"/>
  <c r="V128"/>
  <c r="W128"/>
  <c r="X128"/>
  <c r="Z129" s="1"/>
  <c r="AA129" s="1"/>
  <c r="V62"/>
  <c r="AG119"/>
  <c r="AF119"/>
  <c r="AI120" s="1"/>
  <c r="AJ120" s="1"/>
  <c r="AE119"/>
  <c r="W29"/>
  <c r="Z30" s="1"/>
  <c r="AA30" s="1"/>
  <c r="X29"/>
  <c r="V29"/>
  <c r="B2" i="5"/>
  <c r="AJ132" i="9" l="1"/>
  <c r="V95"/>
  <c r="X95"/>
  <c r="Z96" s="1"/>
  <c r="AA96" s="1"/>
  <c r="I22"/>
  <c r="AJ121" i="8"/>
  <c r="AP15"/>
  <c r="AQ15" s="1"/>
  <c r="R10" i="9"/>
  <c r="V130"/>
  <c r="W97"/>
  <c r="W130"/>
  <c r="AP19" i="8"/>
  <c r="AQ19" s="1"/>
  <c r="X97" i="9"/>
  <c r="Z98" s="1"/>
  <c r="AA98" s="1"/>
  <c r="AP10" i="8"/>
  <c r="AQ10" s="1"/>
  <c r="V42" i="9"/>
  <c r="X42"/>
  <c r="Z43" s="1"/>
  <c r="AA43" s="1"/>
  <c r="AA44" s="1"/>
  <c r="AP12" i="8"/>
  <c r="AQ12" s="1"/>
  <c r="X62"/>
  <c r="Z63" s="1"/>
  <c r="AA63" s="1"/>
  <c r="AA66" s="1"/>
  <c r="AP7"/>
  <c r="AQ7" s="1"/>
  <c r="R44" i="9"/>
  <c r="AJ55" i="8"/>
  <c r="I44" i="9"/>
  <c r="AP9" i="8"/>
  <c r="AQ9" s="1"/>
  <c r="AJ33"/>
  <c r="R55"/>
  <c r="AJ66"/>
  <c r="AJ77"/>
  <c r="AJ154" i="9"/>
  <c r="R33"/>
  <c r="AJ176"/>
  <c r="I33" i="8"/>
  <c r="R143"/>
  <c r="AA22"/>
  <c r="AA154" i="9"/>
  <c r="I143"/>
  <c r="AP5" i="8"/>
  <c r="AQ5" s="1"/>
  <c r="AA132"/>
  <c r="H140"/>
  <c r="I140" s="1"/>
  <c r="I143" s="1"/>
  <c r="I99"/>
  <c r="AP14"/>
  <c r="AQ14" s="1"/>
  <c r="H138"/>
  <c r="I138" s="1"/>
  <c r="R66" i="9"/>
  <c r="AP11" i="8"/>
  <c r="AQ11" s="1"/>
  <c r="B168" i="9"/>
  <c r="J168" s="1"/>
  <c r="AB168" s="1"/>
  <c r="A157"/>
  <c r="A168"/>
  <c r="B157"/>
  <c r="J157" s="1"/>
  <c r="AB157" s="1"/>
  <c r="AJ143" i="8"/>
  <c r="I176" i="9"/>
  <c r="AP3" i="8"/>
  <c r="AQ3" s="1"/>
  <c r="AA132" i="9"/>
  <c r="R99" i="8"/>
  <c r="R121"/>
  <c r="AP17"/>
  <c r="AQ17" s="1"/>
  <c r="V53" i="9"/>
  <c r="Z54" s="1"/>
  <c r="AA54" s="1"/>
  <c r="AA55" s="1"/>
  <c r="W53"/>
  <c r="X53"/>
  <c r="AO21" i="8"/>
  <c r="AP21"/>
  <c r="X141" i="9"/>
  <c r="Z142" s="1"/>
  <c r="AA142" s="1"/>
  <c r="W141"/>
  <c r="V141"/>
  <c r="R165"/>
  <c r="AJ77"/>
  <c r="Z107" i="8"/>
  <c r="AA107" s="1"/>
  <c r="AA110" s="1"/>
  <c r="H61"/>
  <c r="I61" s="1"/>
  <c r="R77"/>
  <c r="AJ99"/>
  <c r="I77" i="9"/>
  <c r="V64"/>
  <c r="X64"/>
  <c r="Z65" s="1"/>
  <c r="AA65" s="1"/>
  <c r="AA66" s="1"/>
  <c r="W64"/>
  <c r="AA143"/>
  <c r="H63" i="8"/>
  <c r="I63" s="1"/>
  <c r="R110" i="9"/>
  <c r="B69"/>
  <c r="B69" i="8"/>
  <c r="A2" i="9"/>
  <c r="AN3" i="8"/>
  <c r="A36"/>
  <c r="AN9" s="1"/>
  <c r="A36" i="9"/>
  <c r="A135"/>
  <c r="A135" i="8"/>
  <c r="AN21" s="1"/>
  <c r="B102" i="9"/>
  <c r="B102" i="8"/>
  <c r="A69" i="9"/>
  <c r="A69" i="8"/>
  <c r="AN12" s="1"/>
  <c r="B124"/>
  <c r="B124" i="9"/>
  <c r="B36" i="8"/>
  <c r="B36" i="9"/>
  <c r="A80"/>
  <c r="A80" i="8"/>
  <c r="AN13" s="1"/>
  <c r="B135" i="9"/>
  <c r="B135" i="8"/>
  <c r="B47" i="9"/>
  <c r="B47" i="8"/>
  <c r="B58"/>
  <c r="B58" i="9"/>
  <c r="A91" i="8"/>
  <c r="AN14" s="1"/>
  <c r="A91" i="9"/>
  <c r="A25" i="8"/>
  <c r="AN7" s="1"/>
  <c r="A25" i="9"/>
  <c r="A14"/>
  <c r="A14" i="8"/>
  <c r="AN5" s="1"/>
  <c r="B2" i="9"/>
  <c r="A102" i="8"/>
  <c r="AN15" s="1"/>
  <c r="A102" i="9"/>
  <c r="A113"/>
  <c r="A113" i="8"/>
  <c r="AN17" s="1"/>
  <c r="B80" i="9"/>
  <c r="B80" i="8"/>
  <c r="A124"/>
  <c r="AN19" s="1"/>
  <c r="A124" i="9"/>
  <c r="B91"/>
  <c r="B91" i="8"/>
  <c r="A47"/>
  <c r="AN10" s="1"/>
  <c r="A47" i="9"/>
  <c r="B14"/>
  <c r="B14" i="8"/>
  <c r="A58" i="9"/>
  <c r="A58" i="8"/>
  <c r="AN11" s="1"/>
  <c r="B113"/>
  <c r="B113" i="9"/>
  <c r="B25" i="8"/>
  <c r="B25" i="9"/>
  <c r="V20" i="8"/>
  <c r="W20"/>
  <c r="H105"/>
  <c r="I105" s="1"/>
  <c r="I110" s="1"/>
  <c r="H118"/>
  <c r="I118" s="1"/>
  <c r="I121" s="1"/>
  <c r="Z5"/>
  <c r="AA5" s="1"/>
  <c r="H72"/>
  <c r="I72" s="1"/>
  <c r="I77" s="1"/>
  <c r="X86" i="9"/>
  <c r="Z87" s="1"/>
  <c r="AA87" s="1"/>
  <c r="V86"/>
  <c r="W86"/>
  <c r="AJ55"/>
  <c r="AJ121"/>
  <c r="V29"/>
  <c r="W29"/>
  <c r="Z30" s="1"/>
  <c r="AA30" s="1"/>
  <c r="AA33" s="1"/>
  <c r="AK32" s="1"/>
  <c r="X29"/>
  <c r="V84"/>
  <c r="W84"/>
  <c r="X84"/>
  <c r="Z85" s="1"/>
  <c r="AA85" s="1"/>
  <c r="V172"/>
  <c r="W172"/>
  <c r="X172"/>
  <c r="Z173" s="1"/>
  <c r="AA173" s="1"/>
  <c r="V119"/>
  <c r="W119"/>
  <c r="X119"/>
  <c r="Z120" s="1"/>
  <c r="AA120" s="1"/>
  <c r="AA121" s="1"/>
  <c r="X20"/>
  <c r="Z21" s="1"/>
  <c r="AA21" s="1"/>
  <c r="AA22" s="1"/>
  <c r="V20"/>
  <c r="W20"/>
  <c r="X174"/>
  <c r="Z175" s="1"/>
  <c r="AA175" s="1"/>
  <c r="V174"/>
  <c r="W174"/>
  <c r="V73"/>
  <c r="W73"/>
  <c r="X73"/>
  <c r="Z74" s="1"/>
  <c r="AA74" s="1"/>
  <c r="AA77" s="1"/>
  <c r="V108"/>
  <c r="W108"/>
  <c r="X108"/>
  <c r="Z109" s="1"/>
  <c r="AA109" s="1"/>
  <c r="AA110" s="1"/>
  <c r="AK109" s="1"/>
  <c r="V161"/>
  <c r="W161"/>
  <c r="X161"/>
  <c r="Z162" s="1"/>
  <c r="AA162" s="1"/>
  <c r="AA165" s="1"/>
  <c r="AJ143"/>
  <c r="AA99"/>
  <c r="AK98" s="1"/>
  <c r="R176"/>
  <c r="R88"/>
  <c r="AK9"/>
  <c r="I55"/>
  <c r="R22"/>
  <c r="AJ165"/>
  <c r="R77"/>
  <c r="AK76" s="1"/>
  <c r="W108" i="8"/>
  <c r="V108"/>
  <c r="AJ127"/>
  <c r="AJ132" s="1"/>
  <c r="I127"/>
  <c r="I132" s="1"/>
  <c r="R105"/>
  <c r="R110" s="1"/>
  <c r="AJ105"/>
  <c r="AJ110" s="1"/>
  <c r="R85"/>
  <c r="I83"/>
  <c r="I88" s="1"/>
  <c r="R61"/>
  <c r="R66" s="1"/>
  <c r="I50"/>
  <c r="I55" s="1"/>
  <c r="AJ39"/>
  <c r="AJ44" s="1"/>
  <c r="I39"/>
  <c r="I44" s="1"/>
  <c r="R43"/>
  <c r="W42" s="1"/>
  <c r="R17"/>
  <c r="R22" s="1"/>
  <c r="AJ17"/>
  <c r="AJ22" s="1"/>
  <c r="AA10"/>
  <c r="R10"/>
  <c r="I10"/>
  <c r="V119"/>
  <c r="W119"/>
  <c r="X119"/>
  <c r="Z120" s="1"/>
  <c r="V51"/>
  <c r="W51"/>
  <c r="X51"/>
  <c r="Z52" s="1"/>
  <c r="V95"/>
  <c r="W95"/>
  <c r="X95"/>
  <c r="Z96" s="1"/>
  <c r="V75"/>
  <c r="W75"/>
  <c r="X75"/>
  <c r="Z76" s="1"/>
  <c r="V31"/>
  <c r="W31"/>
  <c r="Z32" s="1"/>
  <c r="X31"/>
  <c r="V139"/>
  <c r="W139"/>
  <c r="X139"/>
  <c r="Z140" s="1"/>
  <c r="AK131" i="9" l="1"/>
  <c r="AK43"/>
  <c r="AQ21" i="8"/>
  <c r="AK153" i="9"/>
  <c r="AK65"/>
  <c r="AK164"/>
  <c r="S168"/>
  <c r="AK54"/>
  <c r="I66" i="8"/>
  <c r="AK65" s="1"/>
  <c r="S157" i="9"/>
  <c r="W84" i="8"/>
  <c r="R88"/>
  <c r="AK120" i="9"/>
  <c r="AK142"/>
  <c r="AA88"/>
  <c r="AK87" s="1"/>
  <c r="J80"/>
  <c r="AB80" s="1"/>
  <c r="S80"/>
  <c r="S25" i="8"/>
  <c r="J25"/>
  <c r="AB25" s="1"/>
  <c r="J14"/>
  <c r="AB14" s="1"/>
  <c r="S14"/>
  <c r="J47"/>
  <c r="AB47" s="1"/>
  <c r="S47"/>
  <c r="S25" i="9"/>
  <c r="J25"/>
  <c r="AB25" s="1"/>
  <c r="S91"/>
  <c r="J91"/>
  <c r="AB91" s="1"/>
  <c r="J69"/>
  <c r="AB69" s="1"/>
  <c r="S69"/>
  <c r="S91" i="8"/>
  <c r="J91"/>
  <c r="AB91" s="1"/>
  <c r="S58"/>
  <c r="J58"/>
  <c r="AB58" s="1"/>
  <c r="J69"/>
  <c r="AB69" s="1"/>
  <c r="S69"/>
  <c r="S58" i="9"/>
  <c r="J58"/>
  <c r="AB58" s="1"/>
  <c r="J124" i="8"/>
  <c r="AB124" s="1"/>
  <c r="S124"/>
  <c r="S135" i="9"/>
  <c r="J135"/>
  <c r="AB135" s="1"/>
  <c r="J124"/>
  <c r="AB124" s="1"/>
  <c r="S124"/>
  <c r="J113" i="8"/>
  <c r="AB113" s="1"/>
  <c r="S113"/>
  <c r="J135"/>
  <c r="AB135" s="1"/>
  <c r="AP16" s="1"/>
  <c r="AQ16" s="1"/>
  <c r="S135"/>
  <c r="J102" i="9"/>
  <c r="AB102" s="1"/>
  <c r="S102"/>
  <c r="S80" i="8"/>
  <c r="J80"/>
  <c r="AB80" s="1"/>
  <c r="S113" i="9"/>
  <c r="J113"/>
  <c r="AB113" s="1"/>
  <c r="J2" i="8"/>
  <c r="AB2" s="1"/>
  <c r="S2"/>
  <c r="J36"/>
  <c r="AB36" s="1"/>
  <c r="S36"/>
  <c r="J102"/>
  <c r="AB102" s="1"/>
  <c r="S102"/>
  <c r="J14" i="9"/>
  <c r="AB14" s="1"/>
  <c r="S14"/>
  <c r="S2"/>
  <c r="J2"/>
  <c r="AB2" s="1"/>
  <c r="J47"/>
  <c r="AB47" s="1"/>
  <c r="S47"/>
  <c r="J36"/>
  <c r="AB36" s="1"/>
  <c r="S36"/>
  <c r="V42" i="8"/>
  <c r="R44"/>
  <c r="X84"/>
  <c r="Z85" s="1"/>
  <c r="AA85" s="1"/>
  <c r="X42"/>
  <c r="Z43" s="1"/>
  <c r="AA43" s="1"/>
  <c r="AA44" s="1"/>
  <c r="AA176" i="9"/>
  <c r="AK175" s="1"/>
  <c r="AK21"/>
  <c r="V84" i="8"/>
  <c r="AK21"/>
  <c r="AA140"/>
  <c r="AK131"/>
  <c r="AA120"/>
  <c r="AK109"/>
  <c r="AA96"/>
  <c r="AA76"/>
  <c r="AA52"/>
  <c r="AA32"/>
  <c r="AK9"/>
  <c r="AK54" l="1"/>
  <c r="AA55"/>
  <c r="AK32"/>
  <c r="AA33"/>
  <c r="AK142"/>
  <c r="AA143"/>
  <c r="AA77"/>
  <c r="AK76" s="1"/>
  <c r="AA121"/>
  <c r="AK120" s="1"/>
  <c r="AK87"/>
  <c r="AA88"/>
  <c r="AK98"/>
  <c r="AA99"/>
  <c r="AK43"/>
  <c r="H6" i="5" l="1"/>
  <c r="H4"/>
  <c r="H5"/>
  <c r="H7"/>
  <c r="H9"/>
  <c r="H8" l="1"/>
</calcChain>
</file>

<file path=xl/comments1.xml><?xml version="1.0" encoding="utf-8"?>
<comments xmlns="http://schemas.openxmlformats.org/spreadsheetml/2006/main">
  <authors>
    <author>gvegdom</author>
  </authors>
  <commentList>
    <comment ref="D75" authorId="0">
      <text>
        <r>
          <rPr>
            <b/>
            <sz val="9"/>
            <color indexed="81"/>
            <rFont val="Tahoma"/>
            <family val="2"/>
          </rPr>
          <t>gvegdom:</t>
        </r>
        <r>
          <rPr>
            <sz val="9"/>
            <color indexed="81"/>
            <rFont val="Tahoma"/>
            <family val="2"/>
          </rPr>
          <t xml:space="preserve">
</t>
        </r>
        <r>
          <rPr>
            <sz val="8"/>
            <color indexed="81"/>
            <rFont val="Tahoma"/>
            <family val="2"/>
          </rPr>
          <t>la Ley 22/2011, de 28 de julio, de residuos y suelos contaminados en su Artículo 9, Autosuficiencia y proximidad, establece que “La red deberá permitir la eliminación de los residuos o la valorización de los residuos mencionados en el apartado 1, en una de las instalaciones adecuadas más próximas, mediante la utilización de las tecnologías y los métodos más adecuados para asegurar un nivel elevado de protección del medio ambiente y de la salud pública”.</t>
        </r>
      </text>
    </comment>
  </commentList>
</comments>
</file>

<file path=xl/sharedStrings.xml><?xml version="1.0" encoding="utf-8"?>
<sst xmlns="http://schemas.openxmlformats.org/spreadsheetml/2006/main" count="6097" uniqueCount="231">
  <si>
    <t>METABOLISMO TERRITORIAL Y URBANO (MTU)</t>
  </si>
  <si>
    <t>Reducción de emisiones de GEI</t>
  </si>
  <si>
    <t>Potenciación de la autosuficiencia conectada</t>
  </si>
  <si>
    <t>Aumento generación EERR</t>
  </si>
  <si>
    <t>MTU.1.1</t>
  </si>
  <si>
    <t>MTU.1.2</t>
  </si>
  <si>
    <t>MTU.1.3</t>
  </si>
  <si>
    <t>MTU.2.1</t>
  </si>
  <si>
    <t>MTU.2.2</t>
  </si>
  <si>
    <t>MTU.2.3</t>
  </si>
  <si>
    <t>MTU.2.4</t>
  </si>
  <si>
    <t>Potenciación de las SbN</t>
  </si>
  <si>
    <t>Eficiencia en la producción y tratamiento de las aguas</t>
  </si>
  <si>
    <t>Eficiencia y optimización en la demanda hídrica</t>
  </si>
  <si>
    <t>Economía circular</t>
  </si>
  <si>
    <t>Reducción de la contaminación del suelo</t>
  </si>
  <si>
    <t>MTU.3.1</t>
  </si>
  <si>
    <t>MTU.3.2</t>
  </si>
  <si>
    <t>MTU.3.3</t>
  </si>
  <si>
    <t>MTU.3.4</t>
  </si>
  <si>
    <t>MTU.3.5</t>
  </si>
  <si>
    <t>Viabilizar el principio de autosuficiencia</t>
  </si>
  <si>
    <t>Vinculación del planeamiento urbano al ciclo del agua</t>
  </si>
  <si>
    <t>MTU.4.1</t>
  </si>
  <si>
    <t>MTU.4.2</t>
  </si>
  <si>
    <t>MTU.4.3</t>
  </si>
  <si>
    <t>MTU.4.4</t>
  </si>
  <si>
    <t>Compatibilidad de la protección del sistema natural con la gestión de residuos</t>
  </si>
  <si>
    <t>Autosuficiencia hídrica conectada</t>
  </si>
  <si>
    <t>Evaluación de riesgos</t>
  </si>
  <si>
    <t>Gestión de riesgos</t>
  </si>
  <si>
    <t>Adaptación al cambio climático</t>
  </si>
  <si>
    <t>CRITERIO</t>
  </si>
  <si>
    <t>Baja</t>
  </si>
  <si>
    <t>Moderada</t>
  </si>
  <si>
    <t>Sustancial</t>
  </si>
  <si>
    <t>Lorem ipsum</t>
  </si>
  <si>
    <t>Porcentaje Contribución</t>
  </si>
  <si>
    <t>TPB.1.1</t>
  </si>
  <si>
    <t xml:space="preserve">Continuidad y funcionalidad ecológica de la IV-A </t>
  </si>
  <si>
    <t>TPB.1.2</t>
  </si>
  <si>
    <t>Conservación, restauración y puesta en valor de los ecosistemas naturales frente al CC</t>
  </si>
  <si>
    <t>TPB.1.3</t>
  </si>
  <si>
    <t>Refuerzo e implementación de los Servicios Ecosistémicos en el territorio</t>
  </si>
  <si>
    <t>TPB.2.1</t>
  </si>
  <si>
    <t xml:space="preserve">Recuperación y conservación del patrimonio natural y cultural </t>
  </si>
  <si>
    <t>TPB.2.2</t>
  </si>
  <si>
    <t>Puesta en valor y utilización de técnicas tradicionales para la gestión sostenible de los recursos naturales</t>
  </si>
  <si>
    <t>TPB.2.3</t>
  </si>
  <si>
    <t>Recuperación multifuncional del paisaje tradicional</t>
  </si>
  <si>
    <t>TPB.3.1</t>
  </si>
  <si>
    <t>Recuperación del suelo agricola en estado de abandono</t>
  </si>
  <si>
    <t>TPB.3.2</t>
  </si>
  <si>
    <t>Potenciación de agrosistemas diversificados, impulsando la eficiencia de recursos y el manejo ecológico sostenible</t>
  </si>
  <si>
    <t>TPB.3.3</t>
  </si>
  <si>
    <t>Utilización responsable de los recursos necesarios para producir alimentos</t>
  </si>
  <si>
    <t>TPB.3.4</t>
  </si>
  <si>
    <t>Localización eficiente de las infraestructuras básicas para la provisión de alimentos</t>
  </si>
  <si>
    <t>TPB.4.1</t>
  </si>
  <si>
    <t>Introducir Soluciones basadas en la Naturaleza para reducir la vulnerabilidad de los ecosistemas</t>
  </si>
  <si>
    <t>TPB.4.2</t>
  </si>
  <si>
    <t>Introducir Soluciones basadas en la Naturaleza para enfrentar los desafios sociales y económicos</t>
  </si>
  <si>
    <t>TPB.4.3</t>
  </si>
  <si>
    <t>Multifuncionalidad del territorio y los recursos naturales frente al CC</t>
  </si>
  <si>
    <t>TERRITORIO, PAISAJE Y BIODIVERSIDAD (TPB)</t>
  </si>
  <si>
    <t>MA.1.1</t>
  </si>
  <si>
    <t>Territorio de los 45 min (Conectividad rural y zonas periféricas)</t>
  </si>
  <si>
    <t>MA.1.2</t>
  </si>
  <si>
    <t>Modelo de movilidad intermodal</t>
  </si>
  <si>
    <t>MA.1.3</t>
  </si>
  <si>
    <t>Gestión eficiente del aparcamiento periférico</t>
  </si>
  <si>
    <t>MA.2.1</t>
  </si>
  <si>
    <t>Ciudad de los 15 min.</t>
  </si>
  <si>
    <t>MA.2.2</t>
  </si>
  <si>
    <t>Gestión de la demanda de la movilidad privada urbana</t>
  </si>
  <si>
    <t>MA.2.3</t>
  </si>
  <si>
    <t>Gestión eficiente del aparcamiento urbano</t>
  </si>
  <si>
    <t>MA.3.1</t>
  </si>
  <si>
    <t>Reducción de emisiones de GEI del transporte</t>
  </si>
  <si>
    <t>MA.3.2</t>
  </si>
  <si>
    <t>Smart City</t>
  </si>
  <si>
    <t>MA.4.1</t>
  </si>
  <si>
    <t>MA.4.2</t>
  </si>
  <si>
    <t>MA.4.3</t>
  </si>
  <si>
    <t>MA.4.4</t>
  </si>
  <si>
    <t>IV-A Elemento integrante de las infraestructuras de transporte</t>
  </si>
  <si>
    <t>MA.4.5</t>
  </si>
  <si>
    <t xml:space="preserve">Permeabilidad del suelo
</t>
  </si>
  <si>
    <t>EU.1.1</t>
  </si>
  <si>
    <t xml:space="preserve"> Renaturalización (SbN)</t>
  </si>
  <si>
    <t>EU.1.2</t>
  </si>
  <si>
    <t xml:space="preserve"> Potenciación IV-A  como Elemento estructurante del territorio</t>
  </si>
  <si>
    <t>EU.1.3</t>
  </si>
  <si>
    <t>Confort urbano. Diseño urbano basado en la Naturaleza. I-VA</t>
  </si>
  <si>
    <t>EU.1.4</t>
  </si>
  <si>
    <t>Adaptar mediante acciones territoriales sostenibles y resilientes</t>
  </si>
  <si>
    <t>EU.2.1</t>
  </si>
  <si>
    <t>Renovación y regeneración urbana</t>
  </si>
  <si>
    <t>EU.2.2</t>
  </si>
  <si>
    <t>Ciudad de los 15´</t>
  </si>
  <si>
    <t>EU.2.3</t>
  </si>
  <si>
    <t>Recursos endógenos. Planificación consciente</t>
  </si>
  <si>
    <t>EU.2.4</t>
  </si>
  <si>
    <t>Eficiencia y sostenibilidad de la urbanización y edificación</t>
  </si>
  <si>
    <t>EU.2.5</t>
  </si>
  <si>
    <t>Actuar sobre usos y zonas vulnerables</t>
  </si>
  <si>
    <t>EU.3.1</t>
  </si>
  <si>
    <t xml:space="preserve">Edificación racional y equilibrada. Regeneración frente a expansión   </t>
  </si>
  <si>
    <t>EU.3.2</t>
  </si>
  <si>
    <t>Edificaciones de consumo casi nulo</t>
  </si>
  <si>
    <t>EU.3.3</t>
  </si>
  <si>
    <t xml:space="preserve">Sistemas constructivos sostenibles. Controlar todo los procesos    </t>
  </si>
  <si>
    <t>EU.3.4</t>
  </si>
  <si>
    <t>Diseño edificaciones flexibles en el tiempo que alarguen la vida util de las mismas</t>
  </si>
  <si>
    <t>EU.3.5</t>
  </si>
  <si>
    <t>Protección y resiliencia de la edificacion y la población</t>
  </si>
  <si>
    <t>EU.4.1</t>
  </si>
  <si>
    <t>Diseño de superficies saludables</t>
  </si>
  <si>
    <t>EU.4.2</t>
  </si>
  <si>
    <t>Reconvertir sindrome de edificios enfermos</t>
  </si>
  <si>
    <t>EU.4.3</t>
  </si>
  <si>
    <t>Propiciar entornos confortables</t>
  </si>
  <si>
    <t>EU.4.4</t>
  </si>
  <si>
    <t>Detectar las fragilidades o vulnerabilidades de los grupos de incidencia</t>
  </si>
  <si>
    <t>ECOSISTEMA URBANO (EU)</t>
  </si>
  <si>
    <t>Peso máximo del Factor de Corrección</t>
  </si>
  <si>
    <t>Puntuación Factor corrreción DNSH·4</t>
  </si>
  <si>
    <t>Puntuación Factor corrreción DNSH 3</t>
  </si>
  <si>
    <t>Puntuación Factor corrreción DNSH 5</t>
  </si>
  <si>
    <t xml:space="preserve">Rango contribucion </t>
  </si>
  <si>
    <t>Apendice D-Taxonomía: Se incluyen medidas ambientales de protección de la biodiversidad y los ecosistemas</t>
  </si>
  <si>
    <t>Puntuación Factor corrreción DNSH 6</t>
  </si>
  <si>
    <t>xxxx</t>
  </si>
  <si>
    <t>Puntuación Total Factor Corrección Ambiental</t>
  </si>
  <si>
    <t>Contribución al Factor de Corrección DNSH3 Protección de los recursos hídricos y marinos</t>
  </si>
  <si>
    <t>Contribución al Factor de Corrección DNSH4 Transición hacia una Economía Circular</t>
  </si>
  <si>
    <t>Contribución al Factor de Corrección DNSH5 Control de la
contaminación</t>
  </si>
  <si>
    <t>Contribución al Factor de Corrección  DNSH6 Protección y recuperación de la biodiversidad y los ecosistemas</t>
  </si>
  <si>
    <t>Contribución al Factor de Corrección DNSH3 Uso Sostenible del Agua y Protección de los recursos hídricos y marinos</t>
  </si>
  <si>
    <t>Se incoporan medidas para el uso sostenible del agua</t>
  </si>
  <si>
    <t>Se determinan y afrontan los riesgos de degradación medioambiental relacionados con la preservación de la calidad del agua y la prevención del estrés hídrico</t>
  </si>
  <si>
    <t>No se obstaculiza la consecución del buen estado medioambiental de las aguas marinas ni deteriora las aguas marinas</t>
  </si>
  <si>
    <t>Se diseña con vistas a una alta durabilidad, la reciclabilidad ….</t>
  </si>
  <si>
    <t>La gestión de residuos da prioridad al reciclado sobre la eliminación</t>
  </si>
  <si>
    <t>Se realiza un análisis de la composición de los productos asegurando que no contienen productos peligrosos</t>
  </si>
  <si>
    <t>Promueve la reutilización y el uso de materias primas secundarios y componentes reutilizados ó Al menos el 70% de los residuos no peligrosos de construcción y demolición se prepararan para la reutilización, el reciclado y la valoración de los materiales, incluidas las operaciones de relleno....</t>
  </si>
  <si>
    <t>Se ha evaluado el impacto impacto ambiental sobre la Biodiversidad y los Ecosistemas</t>
  </si>
  <si>
    <t>Se ha considerado la contiguidad a un espacio natural protegido</t>
  </si>
  <si>
    <t>COMPROBACIÓN</t>
  </si>
  <si>
    <t>¿Se incentiva participación del sector privado?</t>
  </si>
  <si>
    <t>¿Se alinea con la Taxonomía Verde?</t>
  </si>
  <si>
    <t>¿Se ha asociado a determinadas políticas públicas y programas de inversión?</t>
  </si>
  <si>
    <t>Participación Ciudadana inclusiva y transversal</t>
  </si>
  <si>
    <t>Inclusión de los indicadores sociodemográificos</t>
  </si>
  <si>
    <t>Medidas específicas dirigidas a reducir el impacto del cambio climático sobre las condiciones de vida de las personas</t>
  </si>
  <si>
    <t>Cumplimiento</t>
  </si>
  <si>
    <t>Sí</t>
  </si>
  <si>
    <t>Puntuación Factor Corrección I</t>
  </si>
  <si>
    <t>Peso máximo del Factor de Corrección I</t>
  </si>
  <si>
    <t xml:space="preserve">Factor de Corección I </t>
  </si>
  <si>
    <t xml:space="preserve">Factor de Corección II </t>
  </si>
  <si>
    <t>Puntuación Factor Corrección II</t>
  </si>
  <si>
    <t>Peso máximo del Factor de Corrección II</t>
  </si>
  <si>
    <t>MOT.1.01</t>
  </si>
  <si>
    <t xml:space="preserve"> IV-A Elemento estructurante del territorio</t>
  </si>
  <si>
    <t>MOT.1.02</t>
  </si>
  <si>
    <t>Servicios ecosistémicos</t>
  </si>
  <si>
    <t>MOT.1.03</t>
  </si>
  <si>
    <t>Potenciación sistemas agrarios</t>
  </si>
  <si>
    <t>MOT.1.04</t>
  </si>
  <si>
    <t>Desarrollo policéntrico núcleos rurales</t>
  </si>
  <si>
    <t>MOT.1.05</t>
  </si>
  <si>
    <t>Renaturalización ciudades</t>
  </si>
  <si>
    <t>MOT.1.06</t>
  </si>
  <si>
    <t>Ordenación sistémica, resiliente y adaptada</t>
  </si>
  <si>
    <t>MOT.1.07</t>
  </si>
  <si>
    <t>Centralidades escalonadas</t>
  </si>
  <si>
    <t>MOT.2.01</t>
  </si>
  <si>
    <t>Modelo de ordenación orientado a la neutralidad climática</t>
  </si>
  <si>
    <t>MOT.2.02</t>
  </si>
  <si>
    <t>Transición ecológica justa</t>
  </si>
  <si>
    <t>MOT.3.01</t>
  </si>
  <si>
    <t>Ocupación del suelo racional y equilibrada. Regeneración frente a expansión</t>
  </si>
  <si>
    <t>MOT.3.02</t>
  </si>
  <si>
    <t>Descarbonización del sistema urbano</t>
  </si>
  <si>
    <t>MOT.3.03</t>
  </si>
  <si>
    <t>Heterogenizar el territorio</t>
  </si>
  <si>
    <t>MOT.3.04</t>
  </si>
  <si>
    <t>Densificación de lo disperso</t>
  </si>
  <si>
    <t>MOT.4.01</t>
  </si>
  <si>
    <t>Evaluación de riesgos y vulnerabilidades</t>
  </si>
  <si>
    <t>MOT.4.02</t>
  </si>
  <si>
    <t>Adaptación justa y  participada</t>
  </si>
  <si>
    <t>MOT.4.03</t>
  </si>
  <si>
    <t>Ocupación del territorio resiliente: adaptada e integrada</t>
  </si>
  <si>
    <t>MOT.4.04</t>
  </si>
  <si>
    <t>Adaptación  del territorio  para minimización de riesgos</t>
  </si>
  <si>
    <t>MORFOLOGÍA Y MODELO DE OCUPACIÓN DEL TERRITORIO (MOT)</t>
  </si>
  <si>
    <t>Inclusión de indicadores sociodemográficos</t>
  </si>
  <si>
    <t>No</t>
  </si>
  <si>
    <t>¿Se incorporan medidas para el uso sostenible del agua sin perjuicio sobre las dinámicas naturales?</t>
  </si>
  <si>
    <t>¿La propuesta se diseña con vistas a la durabilidad, reparabilidad o las posibilidades de la multifuncionalidad de los materiales y/o recursos?</t>
  </si>
  <si>
    <t>¿En el proyecto se aplican soluciones para prevenir (cuando esto no sea posible) y reducir las emisiones contaminantes?</t>
  </si>
  <si>
    <t>¿Se ha evaluado el impacto ambiental sobre la biodiversidad y los ecosistemas?</t>
  </si>
  <si>
    <t>¿Se determinan y afrontan los riesgos de degradación medioambiental relacionados con la preservación de la calidad del agua y la prevención del estrés hídrico?</t>
  </si>
  <si>
    <t>¿La gestión de residuos da prioridad al reciclado sobre la eliminación?</t>
  </si>
  <si>
    <t>¿Se previene o al menos se minimiza los efectos adversos de la contaminación sobre la salud humana y el medio ambiente?</t>
  </si>
  <si>
    <t>¿Se incluyen medidas que contribuyan a la protección y la mejora de la biodiversidad y los ecosistemas?</t>
  </si>
  <si>
    <t>¿Permite la consecución del buen estado de conservación de las aguas marinas y los ecosistemas marinos?</t>
  </si>
  <si>
    <t>¿Se evita y/o reduce la dispersión de residuos en el medio ambiente?</t>
  </si>
  <si>
    <t>¿Se favorece zonas de amortiguación de impactos alrededor de ecosistemas sensibles y la interconexión entre hábitats?</t>
  </si>
  <si>
    <t>MOVILIDAD Y ACCESIBILIDAD (MA)</t>
  </si>
  <si>
    <t>Puntuación Factor Corrección Social</t>
  </si>
  <si>
    <t>Aplica</t>
  </si>
  <si>
    <t>¿Se reliza análisis Coste-Efectividad?</t>
  </si>
  <si>
    <t>¿Se reliza análisis Coste-Beneficio?</t>
  </si>
  <si>
    <t>Puntuación Factor Corrección Económico</t>
  </si>
  <si>
    <t>DNSH3 Agua RRHH y Marinos</t>
  </si>
  <si>
    <t>DNSH4 Economía Circular</t>
  </si>
  <si>
    <t>DNSH5 Control Contaminación</t>
  </si>
  <si>
    <t>DNSH6 Biodiversidad y Ecosistemas</t>
  </si>
  <si>
    <t>Peso máximo del Factor Ambiental</t>
  </si>
  <si>
    <t>Puntuación Factor Corrección Ambiental</t>
  </si>
  <si>
    <t>GOBERNANZA, DIMENSIÓN HUMANA Y ECONÓMICA (GDHE)</t>
  </si>
  <si>
    <t>Peso máximo Factor Corrección Social</t>
  </si>
  <si>
    <t>Factor de Corrección Social</t>
  </si>
  <si>
    <t>Factor de Corrección Económico</t>
  </si>
  <si>
    <t>Factor de Corrección Ambiental</t>
  </si>
  <si>
    <t>Peso máximo Factor Corrección Económico</t>
  </si>
  <si>
    <t>Peso máximo Factor Corrección Ambiental</t>
  </si>
  <si>
    <t>Factor Correcion Total</t>
  </si>
</sst>
</file>

<file path=xl/styles.xml><?xml version="1.0" encoding="utf-8"?>
<styleSheet xmlns="http://schemas.openxmlformats.org/spreadsheetml/2006/main">
  <numFmts count="8">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_(&quot;€&quot;* #,##0.00_);_(&quot;€&quot;* \(#,##0.00\);_(&quot;€&quot;* &quot;-&quot;??_);_(@_)"/>
    <numFmt numFmtId="169" formatCode="_(* #,##0.00_);_(* \(#,##0.00\);_(* &quot;-&quot;??_);_(@_)"/>
  </numFmts>
  <fonts count="54">
    <font>
      <sz val="11"/>
      <color theme="1"/>
      <name val="Calibri"/>
      <family val="2"/>
      <scheme val="minor"/>
    </font>
    <font>
      <sz val="11"/>
      <color rgb="FF70707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sz val="9"/>
      <color indexed="81"/>
      <name val="Tahoma"/>
      <family val="2"/>
    </font>
    <font>
      <b/>
      <sz val="9"/>
      <color indexed="81"/>
      <name val="Tahoma"/>
      <family val="2"/>
    </font>
    <font>
      <sz val="8"/>
      <color indexed="81"/>
      <name val="Tahoma"/>
      <family val="2"/>
    </font>
    <font>
      <b/>
      <sz val="11"/>
      <color theme="1" tint="0.34998626667073579"/>
      <name val="Calibri"/>
      <family val="2"/>
      <scheme val="minor"/>
    </font>
    <font>
      <sz val="11"/>
      <color theme="1" tint="0.34998626667073579"/>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9"/>
      <color rgb="FF000000"/>
      <name val="Segoe UI"/>
      <family val="2"/>
    </font>
    <font>
      <b/>
      <i/>
      <sz val="11"/>
      <color theme="1" tint="0.34998626667073579"/>
      <name val="Calibri"/>
      <family val="2"/>
      <scheme val="minor"/>
    </font>
    <font>
      <i/>
      <sz val="10"/>
      <color theme="1"/>
      <name val="Calibri"/>
      <family val="2"/>
      <scheme val="minor"/>
    </font>
    <font>
      <b/>
      <sz val="11"/>
      <name val="Calibri"/>
      <family val="2"/>
      <scheme val="minor"/>
    </font>
    <font>
      <sz val="11"/>
      <name val="Calibri"/>
      <family val="2"/>
      <scheme val="minor"/>
    </font>
    <font>
      <sz val="11"/>
      <color theme="6" tint="-0.499984740745262"/>
      <name val="Calibri"/>
      <family val="2"/>
      <scheme val="minor"/>
    </font>
  </fonts>
  <fills count="61">
    <fill>
      <patternFill patternType="none"/>
    </fill>
    <fill>
      <patternFill patternType="gray125"/>
    </fill>
    <fill>
      <patternFill patternType="solid">
        <fgColor theme="0"/>
        <bgColor theme="0"/>
      </patternFill>
    </fill>
    <fill>
      <patternFill patternType="solid">
        <fgColor theme="9" tint="-0.249977111117893"/>
        <bgColor indexed="64"/>
      </patternFill>
    </fill>
    <fill>
      <patternFill patternType="solid">
        <fgColor theme="9" tint="0.79998168889431442"/>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rgb="FF99FF99"/>
        <bgColor indexed="64"/>
      </patternFill>
    </fill>
    <fill>
      <patternFill patternType="solid">
        <fgColor rgb="FF99FF99"/>
        <bgColor theme="0"/>
      </patternFill>
    </fill>
    <fill>
      <patternFill patternType="solid">
        <fgColor theme="6" tint="-0.249977111117893"/>
        <bgColor indexed="64"/>
      </patternFill>
    </fill>
    <fill>
      <patternFill patternType="solid">
        <fgColor rgb="FFFFFF00"/>
        <bgColor theme="0"/>
      </patternFill>
    </fill>
    <fill>
      <patternFill patternType="solid">
        <fgColor rgb="FFFFFF00"/>
        <bgColor indexed="64"/>
      </patternFill>
    </fill>
    <fill>
      <patternFill patternType="solid">
        <fgColor theme="8" tint="-0.249977111117893"/>
        <bgColor indexed="64"/>
      </patternFill>
    </fill>
    <fill>
      <patternFill patternType="solid">
        <fgColor theme="5"/>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7" tint="0.59999389629810485"/>
        <bgColor indexed="64"/>
      </patternFill>
    </fill>
    <fill>
      <patternFill patternType="solid">
        <fgColor theme="7" tint="0.59999389629810485"/>
        <bgColor theme="0"/>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s>
  <borders count="60">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medium">
        <color indexed="64"/>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right style="medium">
        <color indexed="64"/>
      </right>
      <top style="thin">
        <color auto="1"/>
      </top>
      <bottom style="medium">
        <color indexed="64"/>
      </bottom>
      <diagonal/>
    </border>
  </borders>
  <cellStyleXfs count="202">
    <xf numFmtId="0" fontId="0" fillId="0" borderId="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6" fillId="5" borderId="0" applyNumberFormat="0" applyBorder="0" applyAlignment="0" applyProtection="0"/>
    <xf numFmtId="0" fontId="7" fillId="6" borderId="0" applyNumberFormat="0" applyBorder="0" applyAlignment="0" applyProtection="0"/>
    <xf numFmtId="0" fontId="8" fillId="8" borderId="7" applyNumberFormat="0" applyAlignment="0" applyProtection="0"/>
    <xf numFmtId="0" fontId="9" fillId="9" borderId="8" applyNumberFormat="0" applyAlignment="0" applyProtection="0"/>
    <xf numFmtId="0" fontId="10" fillId="9" borderId="7" applyNumberFormat="0" applyAlignment="0" applyProtection="0"/>
    <xf numFmtId="0" fontId="11" fillId="0" borderId="9" applyNumberFormat="0" applyFill="0" applyAlignment="0" applyProtection="0"/>
    <xf numFmtId="0" fontId="12" fillId="10" borderId="10" applyNumberFormat="0" applyAlignment="0" applyProtection="0"/>
    <xf numFmtId="0" fontId="13" fillId="0" borderId="0" applyNumberFormat="0" applyFill="0" applyBorder="0" applyAlignment="0" applyProtection="0"/>
    <xf numFmtId="0" fontId="2" fillId="11" borderId="11" applyNumberFormat="0" applyFont="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6"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16"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16"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16"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6"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49" fontId="21" fillId="36" borderId="16" applyNumberFormat="0" applyAlignment="0"/>
    <xf numFmtId="0" fontId="20" fillId="0" borderId="0"/>
    <xf numFmtId="0" fontId="20" fillId="0" borderId="0"/>
    <xf numFmtId="0" fontId="20" fillId="0" borderId="0"/>
    <xf numFmtId="9" fontId="18" fillId="0" borderId="0" applyFont="0" applyFill="0" applyBorder="0" applyAlignment="0" applyProtection="0"/>
    <xf numFmtId="9" fontId="18" fillId="0" borderId="0" applyFont="0" applyFill="0" applyBorder="0" applyAlignment="0" applyProtection="0"/>
    <xf numFmtId="0" fontId="19" fillId="0" borderId="0"/>
    <xf numFmtId="164" fontId="22" fillId="0" borderId="0"/>
    <xf numFmtId="164" fontId="23" fillId="0" borderId="0"/>
    <xf numFmtId="164" fontId="24" fillId="0" borderId="0" applyFill="0" applyBorder="0">
      <alignment horizontal="center" vertical="center"/>
    </xf>
    <xf numFmtId="0" fontId="22" fillId="0" borderId="0"/>
    <xf numFmtId="0" fontId="24" fillId="0" borderId="0" applyFill="0" applyBorder="0">
      <alignment horizontal="center" vertical="center"/>
    </xf>
    <xf numFmtId="2" fontId="25" fillId="36" borderId="16">
      <alignment horizontal="center" vertical="center" wrapText="1"/>
    </xf>
    <xf numFmtId="0" fontId="26" fillId="12" borderId="0" applyNumberFormat="0" applyBorder="0" applyAlignment="0" applyProtection="0"/>
    <xf numFmtId="44" fontId="18" fillId="0" borderId="0" applyFont="0" applyFill="0" applyBorder="0" applyAlignment="0" applyProtection="0"/>
    <xf numFmtId="0" fontId="27" fillId="0" borderId="0" applyNumberFormat="0" applyFill="0" applyBorder="0" applyAlignment="0" applyProtection="0">
      <alignment vertical="top"/>
      <protection locked="0"/>
    </xf>
    <xf numFmtId="0" fontId="28" fillId="40" borderId="17" applyBorder="0">
      <alignment horizontal="left" vertical="center"/>
    </xf>
    <xf numFmtId="165" fontId="28" fillId="37" borderId="17" applyBorder="0">
      <alignment horizontal="center" vertical="center"/>
    </xf>
    <xf numFmtId="0" fontId="29" fillId="38" borderId="1">
      <alignment horizontal="center" vertical="center" wrapText="1"/>
    </xf>
    <xf numFmtId="0" fontId="18" fillId="0" borderId="0" applyFont="0" applyFill="0" applyBorder="0" applyAlignment="0" applyProtection="0"/>
    <xf numFmtId="164" fontId="2" fillId="0" borderId="0"/>
    <xf numFmtId="0" fontId="30" fillId="0" borderId="0"/>
    <xf numFmtId="164" fontId="30" fillId="0" borderId="0"/>
    <xf numFmtId="0" fontId="23" fillId="0" borderId="0"/>
    <xf numFmtId="0" fontId="23" fillId="0" borderId="0"/>
    <xf numFmtId="0" fontId="30" fillId="0" borderId="0"/>
    <xf numFmtId="0" fontId="30" fillId="0" borderId="0"/>
    <xf numFmtId="164" fontId="2" fillId="0" borderId="0"/>
    <xf numFmtId="0" fontId="31" fillId="0" borderId="18" applyNumberFormat="0" applyFill="0" applyAlignment="0" applyProtection="0"/>
    <xf numFmtId="0" fontId="32" fillId="0" borderId="0"/>
    <xf numFmtId="49" fontId="21" fillId="36" borderId="16" applyNumberFormat="0" applyAlignment="0"/>
    <xf numFmtId="0" fontId="20" fillId="0" borderId="0"/>
    <xf numFmtId="0" fontId="20" fillId="0" borderId="0"/>
    <xf numFmtId="9" fontId="18" fillId="0" borderId="0" applyFont="0" applyFill="0" applyBorder="0" applyAlignment="0" applyProtection="0"/>
    <xf numFmtId="2" fontId="25" fillId="36" borderId="16">
      <alignment horizontal="center" vertical="center" wrapText="1"/>
    </xf>
    <xf numFmtId="44" fontId="18" fillId="0" borderId="0" applyFont="0" applyFill="0" applyBorder="0" applyAlignment="0" applyProtection="0"/>
    <xf numFmtId="9" fontId="19" fillId="0" borderId="0" applyFont="0" applyFill="0" applyBorder="0" applyAlignment="0" applyProtection="0"/>
    <xf numFmtId="166" fontId="19" fillId="0" borderId="0" applyFont="0" applyFill="0" applyBorder="0" applyAlignment="0" applyProtection="0"/>
    <xf numFmtId="167" fontId="19"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33" fillId="0" borderId="0"/>
    <xf numFmtId="0" fontId="20"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35" fillId="39" borderId="19"/>
    <xf numFmtId="0" fontId="36" fillId="0" borderId="0"/>
    <xf numFmtId="40" fontId="37" fillId="0" borderId="0" applyFont="0" applyFill="0" applyBorder="0" applyAlignment="0" applyProtection="0"/>
    <xf numFmtId="43"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38" fillId="0" borderId="0" applyNumberFormat="0" applyFill="0" applyBorder="0" applyAlignment="0" applyProtection="0"/>
    <xf numFmtId="0" fontId="39" fillId="7"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9"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0" fontId="36" fillId="0" borderId="0" applyFont="0" applyFill="0" applyBorder="0" applyAlignment="0" applyProtection="0"/>
    <xf numFmtId="40" fontId="36"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0" fontId="36" fillId="0" borderId="0"/>
    <xf numFmtId="0" fontId="36" fillId="0" borderId="0"/>
    <xf numFmtId="0" fontId="36" fillId="0" borderId="0"/>
  </cellStyleXfs>
  <cellXfs count="237">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10" fontId="1" fillId="0" borderId="0" xfId="0" applyNumberFormat="1" applyFont="1" applyFill="1" applyBorder="1" applyAlignment="1" applyProtection="1">
      <alignment horizontal="center" vertical="center" wrapText="1"/>
      <protection hidden="1"/>
    </xf>
    <xf numFmtId="0" fontId="0" fillId="0" borderId="0" xfId="0" applyFont="1"/>
    <xf numFmtId="0" fontId="44" fillId="0" borderId="0" xfId="0" applyFont="1"/>
    <xf numFmtId="0" fontId="45" fillId="43" borderId="22" xfId="0" applyFont="1" applyFill="1" applyBorder="1" applyAlignment="1">
      <alignment horizontal="center" vertical="center" wrapText="1"/>
    </xf>
    <xf numFmtId="10" fontId="44" fillId="45" borderId="16" xfId="0" applyNumberFormat="1" applyFont="1" applyFill="1" applyBorder="1" applyAlignment="1" applyProtection="1">
      <alignment horizontal="center" vertical="top" wrapText="1"/>
      <protection hidden="1"/>
    </xf>
    <xf numFmtId="0" fontId="46" fillId="0" borderId="20" xfId="0" applyFont="1" applyBorder="1" applyAlignment="1">
      <alignment horizontal="center"/>
    </xf>
    <xf numFmtId="10" fontId="44" fillId="44" borderId="0" xfId="0" applyNumberFormat="1" applyFont="1" applyFill="1" applyAlignment="1">
      <alignment horizontal="center"/>
    </xf>
    <xf numFmtId="0" fontId="44" fillId="44" borderId="16" xfId="0" applyFont="1" applyFill="1" applyBorder="1" applyAlignment="1">
      <alignment horizontal="center"/>
    </xf>
    <xf numFmtId="10" fontId="44" fillId="44" borderId="16" xfId="0" applyNumberFormat="1" applyFont="1" applyFill="1" applyBorder="1" applyAlignment="1">
      <alignment horizontal="center"/>
    </xf>
    <xf numFmtId="10" fontId="44" fillId="42" borderId="16" xfId="0" applyNumberFormat="1" applyFont="1" applyFill="1" applyBorder="1" applyAlignment="1">
      <alignment horizontal="center"/>
    </xf>
    <xf numFmtId="0" fontId="47" fillId="0" borderId="0" xfId="0" applyFont="1"/>
    <xf numFmtId="10" fontId="43" fillId="42" borderId="26" xfId="0" applyNumberFormat="1" applyFont="1" applyFill="1" applyBorder="1" applyAlignment="1">
      <alignment horizontal="center"/>
    </xf>
    <xf numFmtId="10" fontId="0" fillId="0" borderId="0" xfId="0" applyNumberFormat="1" applyFont="1" applyAlignment="1">
      <alignment horizontal="center"/>
    </xf>
    <xf numFmtId="0" fontId="44" fillId="41" borderId="0" xfId="0" applyFont="1" applyFill="1" applyBorder="1"/>
    <xf numFmtId="10" fontId="44" fillId="41" borderId="0" xfId="0" applyNumberFormat="1" applyFont="1" applyFill="1" applyBorder="1" applyAlignment="1">
      <alignment horizontal="center"/>
    </xf>
    <xf numFmtId="0" fontId="44" fillId="41" borderId="0" xfId="0" applyFont="1" applyFill="1"/>
    <xf numFmtId="0" fontId="44" fillId="45" borderId="16" xfId="0" applyFont="1" applyFill="1" applyBorder="1" applyAlignment="1" applyProtection="1">
      <alignment horizontal="left" vertical="top" wrapText="1"/>
      <protection hidden="1"/>
    </xf>
    <xf numFmtId="0" fontId="44" fillId="45" borderId="0" xfId="0" applyFont="1" applyFill="1"/>
    <xf numFmtId="0" fontId="17" fillId="46" borderId="16" xfId="0" applyFont="1" applyFill="1" applyBorder="1" applyAlignment="1" applyProtection="1">
      <alignment horizontal="center" vertical="center" wrapText="1"/>
      <protection hidden="1"/>
    </xf>
    <xf numFmtId="0" fontId="1" fillId="46" borderId="16" xfId="0" applyFont="1" applyFill="1" applyBorder="1" applyAlignment="1" applyProtection="1">
      <alignment horizontal="left" vertical="center" wrapText="1"/>
      <protection hidden="1"/>
    </xf>
    <xf numFmtId="0" fontId="17" fillId="46" borderId="36" xfId="0" applyFont="1" applyFill="1" applyBorder="1" applyAlignment="1" applyProtection="1">
      <alignment horizontal="center" vertical="center" wrapText="1"/>
      <protection hidden="1"/>
    </xf>
    <xf numFmtId="4" fontId="43" fillId="41" borderId="20" xfId="0" applyNumberFormat="1" applyFont="1" applyFill="1" applyBorder="1" applyAlignment="1" applyProtection="1">
      <alignment horizontal="center" vertical="top" wrapText="1"/>
      <protection hidden="1"/>
    </xf>
    <xf numFmtId="10" fontId="43" fillId="0" borderId="0" xfId="0" applyNumberFormat="1" applyFont="1"/>
    <xf numFmtId="10" fontId="43" fillId="49" borderId="0" xfId="0" applyNumberFormat="1" applyFont="1" applyFill="1"/>
    <xf numFmtId="0" fontId="44" fillId="0" borderId="0" xfId="0" applyFont="1" applyFill="1"/>
    <xf numFmtId="10" fontId="43" fillId="41" borderId="21" xfId="0" applyNumberFormat="1" applyFont="1" applyFill="1" applyBorder="1" applyAlignment="1" applyProtection="1">
      <alignment horizontal="center" vertical="top" wrapText="1"/>
      <protection hidden="1"/>
    </xf>
    <xf numFmtId="10" fontId="43" fillId="0" borderId="0" xfId="0" applyNumberFormat="1" applyFont="1" applyAlignment="1">
      <alignment wrapText="1"/>
    </xf>
    <xf numFmtId="10" fontId="48" fillId="0" borderId="0" xfId="0" applyNumberFormat="1" applyFont="1" applyAlignment="1">
      <alignment horizontal="center"/>
    </xf>
    <xf numFmtId="0" fontId="44" fillId="44" borderId="20" xfId="0" applyFont="1" applyFill="1" applyBorder="1" applyAlignment="1">
      <alignment horizontal="center"/>
    </xf>
    <xf numFmtId="10" fontId="44" fillId="44" borderId="20" xfId="0" applyNumberFormat="1" applyFont="1" applyFill="1" applyBorder="1" applyAlignment="1">
      <alignment horizontal="center"/>
    </xf>
    <xf numFmtId="10" fontId="44" fillId="0" borderId="0" xfId="0" applyNumberFormat="1" applyFont="1" applyFill="1" applyAlignment="1">
      <alignment horizontal="center"/>
    </xf>
    <xf numFmtId="10" fontId="44" fillId="0" borderId="0" xfId="0" applyNumberFormat="1" applyFont="1"/>
    <xf numFmtId="0" fontId="13" fillId="45" borderId="16" xfId="0" applyFont="1" applyFill="1" applyBorder="1" applyAlignment="1" applyProtection="1">
      <alignment horizontal="left" vertical="top"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9" fontId="44" fillId="0" borderId="0" xfId="0" applyNumberFormat="1" applyFont="1" applyFill="1"/>
    <xf numFmtId="10" fontId="43" fillId="41" borderId="0"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0" fontId="43" fillId="0" borderId="16" xfId="0" applyFont="1" applyBorder="1"/>
    <xf numFmtId="10" fontId="0" fillId="0" borderId="16" xfId="0" applyNumberFormat="1" applyFont="1" applyBorder="1" applyAlignment="1">
      <alignment horizontal="center"/>
    </xf>
    <xf numFmtId="0" fontId="0" fillId="52" borderId="0" xfId="0" applyFont="1" applyFill="1"/>
    <xf numFmtId="0" fontId="0" fillId="0" borderId="16" xfId="0" applyFont="1" applyBorder="1" applyAlignment="1">
      <alignment horizontal="center"/>
    </xf>
    <xf numFmtId="10" fontId="0" fillId="0" borderId="16" xfId="0" applyNumberFormat="1" applyBorder="1" applyAlignment="1">
      <alignment horizontal="center"/>
    </xf>
    <xf numFmtId="10" fontId="43" fillId="0" borderId="16" xfId="0" applyNumberFormat="1" applyFont="1" applyBorder="1"/>
    <xf numFmtId="0" fontId="0" fillId="45" borderId="16" xfId="0" applyFill="1" applyBorder="1" applyAlignment="1" applyProtection="1">
      <alignment horizontal="left" vertical="top" wrapText="1"/>
      <protection hidden="1"/>
    </xf>
    <xf numFmtId="0" fontId="43" fillId="0" borderId="0" xfId="0" applyFont="1"/>
    <xf numFmtId="0" fontId="43" fillId="45" borderId="16" xfId="0" applyFont="1" applyFill="1" applyBorder="1" applyAlignment="1" applyProtection="1">
      <alignment horizontal="center" vertical="top" wrapText="1"/>
      <protection hidden="1"/>
    </xf>
    <xf numFmtId="0" fontId="49" fillId="0" borderId="0" xfId="0" applyFont="1"/>
    <xf numFmtId="0" fontId="44" fillId="45" borderId="35" xfId="0" applyFont="1" applyFill="1" applyBorder="1" applyAlignment="1" applyProtection="1">
      <alignment horizontal="left" vertical="top" wrapText="1"/>
      <protection hidden="1"/>
    </xf>
    <xf numFmtId="10" fontId="50" fillId="0" borderId="0" xfId="0" applyNumberFormat="1" applyFont="1" applyAlignment="1">
      <alignment horizontal="center"/>
    </xf>
    <xf numFmtId="10" fontId="43" fillId="45" borderId="21" xfId="0" applyNumberFormat="1" applyFont="1" applyFill="1" applyBorder="1" applyAlignment="1" applyProtection="1">
      <alignment horizontal="center" vertical="top" wrapText="1"/>
      <protection hidden="1"/>
    </xf>
    <xf numFmtId="10" fontId="44" fillId="0" borderId="34" xfId="0" applyNumberFormat="1" applyFont="1" applyFill="1" applyBorder="1" applyAlignment="1" applyProtection="1">
      <alignment horizontal="center" vertical="center" wrapText="1"/>
      <protection hidden="1"/>
    </xf>
    <xf numFmtId="10" fontId="43" fillId="0" borderId="28" xfId="0" applyNumberFormat="1" applyFont="1" applyFill="1" applyBorder="1" applyAlignment="1" applyProtection="1">
      <alignment horizontal="left" vertical="center" wrapText="1"/>
      <protection hidden="1"/>
    </xf>
    <xf numFmtId="10" fontId="43" fillId="0" borderId="35" xfId="0" applyNumberFormat="1" applyFont="1" applyFill="1" applyBorder="1" applyAlignment="1" applyProtection="1">
      <alignment horizontal="left" vertical="center" wrapText="1"/>
      <protection hidden="1"/>
    </xf>
    <xf numFmtId="0" fontId="17" fillId="48" borderId="28" xfId="0" applyFont="1" applyFill="1" applyBorder="1" applyAlignment="1" applyProtection="1">
      <alignment horizontal="left" vertical="center" wrapText="1"/>
      <protection hidden="1"/>
    </xf>
    <xf numFmtId="0" fontId="1" fillId="48" borderId="45" xfId="0" applyFont="1" applyFill="1" applyBorder="1" applyAlignment="1" applyProtection="1">
      <alignment horizontal="left" vertical="center" wrapText="1"/>
      <protection hidden="1"/>
    </xf>
    <xf numFmtId="10" fontId="44" fillId="0" borderId="38" xfId="0" applyNumberFormat="1" applyFont="1" applyFill="1" applyBorder="1" applyAlignment="1" applyProtection="1">
      <alignment horizontal="center" vertical="center" wrapText="1"/>
      <protection hidden="1"/>
    </xf>
    <xf numFmtId="10" fontId="44" fillId="0" borderId="39" xfId="0" applyNumberFormat="1" applyFont="1" applyFill="1" applyBorder="1" applyAlignment="1" applyProtection="1">
      <alignment horizontal="center" vertical="center" wrapText="1"/>
      <protection hidden="1"/>
    </xf>
    <xf numFmtId="10" fontId="43" fillId="0" borderId="41" xfId="0" applyNumberFormat="1" applyFont="1" applyFill="1" applyBorder="1" applyAlignment="1" applyProtection="1">
      <alignment horizontal="left" vertical="center" wrapText="1"/>
      <protection hidden="1"/>
    </xf>
    <xf numFmtId="10" fontId="43" fillId="0" borderId="27" xfId="0" applyNumberFormat="1" applyFont="1" applyFill="1" applyBorder="1" applyAlignment="1" applyProtection="1">
      <alignment horizontal="left" vertical="center" wrapText="1"/>
      <protection hidden="1"/>
    </xf>
    <xf numFmtId="10" fontId="43" fillId="0" borderId="29" xfId="0" applyNumberFormat="1" applyFont="1" applyFill="1" applyBorder="1" applyAlignment="1" applyProtection="1">
      <alignment horizontal="left" vertical="center" wrapText="1"/>
      <protection hidden="1"/>
    </xf>
    <xf numFmtId="0" fontId="17" fillId="46" borderId="20" xfId="0" applyFont="1" applyFill="1" applyBorder="1" applyAlignment="1" applyProtection="1">
      <alignment horizontal="center" vertical="center" wrapText="1"/>
      <protection hidden="1"/>
    </xf>
    <xf numFmtId="0" fontId="1" fillId="46" borderId="20" xfId="0" applyFont="1" applyFill="1" applyBorder="1" applyAlignment="1" applyProtection="1">
      <alignment horizontal="left" vertical="center" wrapText="1"/>
      <protection hidden="1"/>
    </xf>
    <xf numFmtId="10" fontId="43" fillId="46" borderId="27" xfId="0" applyNumberFormat="1" applyFont="1" applyFill="1" applyBorder="1" applyAlignment="1" applyProtection="1">
      <alignment horizontal="left" vertical="center" wrapText="1"/>
      <protection hidden="1"/>
    </xf>
    <xf numFmtId="10" fontId="43" fillId="46" borderId="28" xfId="0" applyNumberFormat="1" applyFont="1" applyFill="1" applyBorder="1" applyAlignment="1" applyProtection="1">
      <alignment horizontal="left" vertical="center" wrapText="1"/>
      <protection hidden="1"/>
    </xf>
    <xf numFmtId="10" fontId="43" fillId="46" borderId="29" xfId="0" applyNumberFormat="1" applyFont="1" applyFill="1" applyBorder="1" applyAlignment="1" applyProtection="1">
      <alignment horizontal="left" vertical="center" wrapText="1"/>
      <protection hidden="1"/>
    </xf>
    <xf numFmtId="10" fontId="44" fillId="46" borderId="44" xfId="0" applyNumberFormat="1" applyFont="1" applyFill="1" applyBorder="1" applyAlignment="1" applyProtection="1">
      <alignment horizontal="left" vertical="center" wrapText="1"/>
      <protection hidden="1"/>
    </xf>
    <xf numFmtId="10" fontId="44" fillId="46" borderId="45" xfId="0" applyNumberFormat="1" applyFont="1" applyFill="1" applyBorder="1" applyAlignment="1" applyProtection="1">
      <alignment horizontal="left" vertical="center" wrapText="1"/>
      <protection hidden="1"/>
    </xf>
    <xf numFmtId="10" fontId="44" fillId="46" borderId="46" xfId="0" applyNumberFormat="1" applyFont="1" applyFill="1" applyBorder="1" applyAlignment="1" applyProtection="1">
      <alignment horizontal="left" vertical="center" wrapText="1"/>
      <protection hidden="1"/>
    </xf>
    <xf numFmtId="0" fontId="17" fillId="46" borderId="52" xfId="0" applyFont="1" applyFill="1" applyBorder="1" applyAlignment="1" applyProtection="1">
      <alignment horizontal="center" vertical="center" wrapText="1"/>
      <protection hidden="1"/>
    </xf>
    <xf numFmtId="0" fontId="1" fillId="46" borderId="44" xfId="0" applyFont="1" applyFill="1" applyBorder="1" applyAlignment="1" applyProtection="1">
      <alignment horizontal="left" vertical="center" wrapText="1"/>
      <protection hidden="1"/>
    </xf>
    <xf numFmtId="0" fontId="1" fillId="46" borderId="45" xfId="0" applyFont="1" applyFill="1" applyBorder="1" applyAlignment="1" applyProtection="1">
      <alignment horizontal="left" vertical="center" wrapText="1"/>
      <protection hidden="1"/>
    </xf>
    <xf numFmtId="0" fontId="1" fillId="46" borderId="46" xfId="0" applyFont="1" applyFill="1" applyBorder="1" applyAlignment="1" applyProtection="1">
      <alignment horizontal="left" vertical="center" wrapText="1"/>
      <protection hidden="1"/>
    </xf>
    <xf numFmtId="0" fontId="17" fillId="46" borderId="40" xfId="0" applyFont="1" applyFill="1" applyBorder="1" applyAlignment="1" applyProtection="1">
      <alignment horizontal="center" vertical="center" wrapText="1"/>
      <protection hidden="1"/>
    </xf>
    <xf numFmtId="0" fontId="17" fillId="46" borderId="17" xfId="0" applyFont="1" applyFill="1" applyBorder="1" applyAlignment="1" applyProtection="1">
      <alignment horizontal="center" vertical="center" wrapText="1"/>
      <protection hidden="1"/>
    </xf>
    <xf numFmtId="10" fontId="44" fillId="41" borderId="38" xfId="0" applyNumberFormat="1" applyFont="1" applyFill="1" applyBorder="1" applyAlignment="1" applyProtection="1">
      <alignment horizontal="center" vertical="center" wrapText="1"/>
      <protection hidden="1"/>
    </xf>
    <xf numFmtId="10" fontId="44" fillId="41" borderId="39" xfId="0" applyNumberFormat="1" applyFont="1" applyFill="1" applyBorder="1" applyAlignment="1" applyProtection="1">
      <alignment horizontal="center" vertical="center" wrapText="1"/>
      <protection hidden="1"/>
    </xf>
    <xf numFmtId="10" fontId="44" fillId="41" borderId="34" xfId="0" applyNumberFormat="1" applyFont="1" applyFill="1" applyBorder="1" applyAlignment="1" applyProtection="1">
      <alignment horizontal="center" vertical="center" wrapText="1"/>
      <protection hidden="1"/>
    </xf>
    <xf numFmtId="0" fontId="17" fillId="46" borderId="25" xfId="0" applyFont="1" applyFill="1" applyBorder="1" applyAlignment="1" applyProtection="1">
      <alignment horizontal="center" vertical="center" wrapText="1"/>
      <protection hidden="1"/>
    </xf>
    <xf numFmtId="0" fontId="1" fillId="46" borderId="53" xfId="0" applyFont="1" applyFill="1" applyBorder="1" applyAlignment="1" applyProtection="1">
      <alignment horizontal="left" vertical="center" wrapText="1"/>
      <protection hidden="1"/>
    </xf>
    <xf numFmtId="0" fontId="51" fillId="0" borderId="0" xfId="0" applyFont="1" applyFill="1" applyBorder="1" applyAlignment="1" applyProtection="1">
      <alignment horizontal="left" vertical="center" wrapText="1"/>
      <protection hidden="1"/>
    </xf>
    <xf numFmtId="0" fontId="52" fillId="0" borderId="0" xfId="0" applyFont="1" applyFill="1" applyBorder="1" applyAlignment="1" applyProtection="1">
      <alignment horizontal="left" vertical="center" wrapText="1"/>
      <protection hidden="1"/>
    </xf>
    <xf numFmtId="0" fontId="52" fillId="0" borderId="0" xfId="0" applyFont="1" applyFill="1" applyBorder="1" applyAlignment="1">
      <alignment vertical="center" wrapText="1"/>
    </xf>
    <xf numFmtId="0" fontId="0" fillId="0" borderId="0" xfId="0" applyFont="1" applyFill="1" applyBorder="1" applyAlignment="1" applyProtection="1">
      <alignment horizontal="left" vertical="center" wrapText="1"/>
      <protection hidden="1"/>
    </xf>
    <xf numFmtId="0" fontId="0" fillId="0" borderId="0" xfId="0" applyFill="1" applyBorder="1" applyAlignment="1" applyProtection="1">
      <alignment horizontal="left" vertical="center" wrapText="1"/>
      <protection hidden="1"/>
    </xf>
    <xf numFmtId="0" fontId="51" fillId="55" borderId="27" xfId="0" applyFont="1" applyFill="1" applyBorder="1" applyAlignment="1" applyProtection="1">
      <alignment horizontal="left" vertical="center" wrapText="1"/>
      <protection hidden="1"/>
    </xf>
    <xf numFmtId="0" fontId="52" fillId="54" borderId="44" xfId="0" applyFont="1" applyFill="1" applyBorder="1" applyAlignment="1">
      <alignment vertical="center" wrapText="1"/>
    </xf>
    <xf numFmtId="0" fontId="51" fillId="55" borderId="29" xfId="0" applyFont="1" applyFill="1" applyBorder="1" applyAlignment="1" applyProtection="1">
      <alignment horizontal="left" vertical="center" wrapText="1"/>
      <protection hidden="1"/>
    </xf>
    <xf numFmtId="0" fontId="52" fillId="55" borderId="46" xfId="0" applyFont="1" applyFill="1" applyBorder="1" applyAlignment="1" applyProtection="1">
      <alignment horizontal="left" vertical="center" wrapText="1"/>
      <protection hidden="1"/>
    </xf>
    <xf numFmtId="10" fontId="44" fillId="56" borderId="38" xfId="0" applyNumberFormat="1" applyFont="1" applyFill="1" applyBorder="1" applyAlignment="1" applyProtection="1">
      <alignment horizontal="center" vertical="center" wrapText="1"/>
      <protection hidden="1"/>
    </xf>
    <xf numFmtId="10" fontId="44" fillId="56" borderId="39" xfId="0" applyNumberFormat="1" applyFont="1" applyFill="1" applyBorder="1" applyAlignment="1" applyProtection="1">
      <alignment horizontal="center" vertical="center" wrapText="1"/>
      <protection hidden="1"/>
    </xf>
    <xf numFmtId="10" fontId="43" fillId="0" borderId="44" xfId="0" applyNumberFormat="1" applyFont="1" applyFill="1" applyBorder="1" applyAlignment="1" applyProtection="1">
      <alignment horizontal="left" vertical="center" wrapText="1"/>
      <protection hidden="1"/>
    </xf>
    <xf numFmtId="10" fontId="43" fillId="0" borderId="45" xfId="0" applyNumberFormat="1" applyFont="1" applyFill="1" applyBorder="1" applyAlignment="1" applyProtection="1">
      <alignment horizontal="left" vertical="center" wrapText="1"/>
      <protection hidden="1"/>
    </xf>
    <xf numFmtId="10" fontId="43" fillId="0" borderId="46" xfId="0" applyNumberFormat="1" applyFont="1" applyFill="1" applyBorder="1" applyAlignment="1" applyProtection="1">
      <alignment horizontal="left" vertical="center" wrapText="1"/>
      <protection hidden="1"/>
    </xf>
    <xf numFmtId="10" fontId="43" fillId="0" borderId="32" xfId="0" applyNumberFormat="1" applyFont="1" applyFill="1" applyBorder="1" applyAlignment="1" applyProtection="1">
      <alignment horizontal="left" vertical="center" wrapText="1"/>
      <protection hidden="1"/>
    </xf>
    <xf numFmtId="10" fontId="44" fillId="41" borderId="54" xfId="0" applyNumberFormat="1" applyFont="1" applyFill="1" applyBorder="1" applyAlignment="1" applyProtection="1">
      <alignment horizontal="center" vertical="center" wrapText="1"/>
      <protection hidden="1"/>
    </xf>
    <xf numFmtId="10" fontId="44" fillId="0" borderId="54" xfId="0" applyNumberFormat="1" applyFont="1" applyFill="1" applyBorder="1" applyAlignment="1" applyProtection="1">
      <alignment horizontal="center" vertical="center" wrapText="1"/>
      <protection hidden="1"/>
    </xf>
    <xf numFmtId="10" fontId="43" fillId="0" borderId="49" xfId="0" applyNumberFormat="1" applyFont="1" applyFill="1" applyBorder="1" applyAlignment="1" applyProtection="1">
      <alignment horizontal="left" vertical="center" wrapText="1"/>
      <protection hidden="1"/>
    </xf>
    <xf numFmtId="10" fontId="43" fillId="0" borderId="50" xfId="0" applyNumberFormat="1" applyFont="1" applyFill="1" applyBorder="1" applyAlignment="1" applyProtection="1">
      <alignment horizontal="left" vertical="center" wrapText="1"/>
      <protection hidden="1"/>
    </xf>
    <xf numFmtId="10" fontId="43" fillId="0" borderId="51" xfId="0" applyNumberFormat="1" applyFont="1" applyFill="1" applyBorder="1" applyAlignment="1" applyProtection="1">
      <alignment horizontal="left" vertical="center" wrapText="1"/>
      <protection hidden="1"/>
    </xf>
    <xf numFmtId="0" fontId="0" fillId="57" borderId="35" xfId="0" applyFill="1" applyBorder="1" applyAlignment="1" applyProtection="1">
      <alignment horizontal="left" vertical="top" wrapText="1"/>
      <protection hidden="1"/>
    </xf>
    <xf numFmtId="0" fontId="44" fillId="57" borderId="16" xfId="0" applyFont="1" applyFill="1" applyBorder="1" applyAlignment="1">
      <alignment horizontal="center" vertical="center"/>
    </xf>
    <xf numFmtId="10" fontId="0" fillId="57" borderId="35" xfId="0" applyNumberFormat="1" applyFont="1" applyFill="1" applyBorder="1" applyAlignment="1" applyProtection="1">
      <alignment horizontal="center" vertical="top" wrapText="1"/>
      <protection hidden="1"/>
    </xf>
    <xf numFmtId="10" fontId="44" fillId="57" borderId="16" xfId="0" applyNumberFormat="1" applyFont="1" applyFill="1" applyBorder="1" applyAlignment="1" applyProtection="1">
      <alignment horizontal="center" vertical="top" wrapText="1"/>
      <protection hidden="1"/>
    </xf>
    <xf numFmtId="0" fontId="0" fillId="57" borderId="0" xfId="0" applyFont="1" applyFill="1"/>
    <xf numFmtId="0" fontId="44" fillId="57" borderId="0" xfId="0" applyFont="1" applyFill="1" applyAlignment="1">
      <alignment vertical="center"/>
    </xf>
    <xf numFmtId="0" fontId="0" fillId="57" borderId="35" xfId="0" applyFont="1" applyFill="1" applyBorder="1" applyAlignment="1" applyProtection="1">
      <alignment horizontal="left" vertical="top" wrapText="1"/>
      <protection hidden="1"/>
    </xf>
    <xf numFmtId="0" fontId="44" fillId="57" borderId="0" xfId="0" applyFont="1" applyFill="1"/>
    <xf numFmtId="0" fontId="0" fillId="57" borderId="16" xfId="0" applyFill="1" applyBorder="1" applyAlignment="1" applyProtection="1">
      <alignment horizontal="left" vertical="top" wrapText="1"/>
      <protection hidden="1"/>
    </xf>
    <xf numFmtId="0" fontId="44" fillId="59" borderId="16" xfId="0" applyFont="1" applyFill="1" applyBorder="1" applyAlignment="1">
      <alignment horizontal="center" vertical="center"/>
    </xf>
    <xf numFmtId="10" fontId="44" fillId="59" borderId="16" xfId="0" applyNumberFormat="1" applyFont="1" applyFill="1" applyBorder="1" applyAlignment="1" applyProtection="1">
      <alignment horizontal="center" vertical="top" wrapText="1"/>
      <protection hidden="1"/>
    </xf>
    <xf numFmtId="10" fontId="43" fillId="54" borderId="21" xfId="0" applyNumberFormat="1" applyFont="1" applyFill="1" applyBorder="1" applyAlignment="1" applyProtection="1">
      <alignment horizontal="center" vertical="top" wrapText="1"/>
      <protection hidden="1"/>
    </xf>
    <xf numFmtId="0" fontId="0" fillId="0" borderId="0" xfId="0" applyFill="1"/>
    <xf numFmtId="10" fontId="44" fillId="58" borderId="38" xfId="0" applyNumberFormat="1" applyFont="1" applyFill="1" applyBorder="1" applyAlignment="1" applyProtection="1">
      <alignment horizontal="center" vertical="center" wrapText="1"/>
      <protection hidden="1"/>
    </xf>
    <xf numFmtId="10" fontId="44" fillId="0" borderId="49" xfId="0" applyNumberFormat="1" applyFont="1" applyFill="1" applyBorder="1" applyAlignment="1" applyProtection="1">
      <alignment horizontal="center" vertical="center" wrapText="1"/>
      <protection hidden="1"/>
    </xf>
    <xf numFmtId="10" fontId="44" fillId="0" borderId="50" xfId="0" applyNumberFormat="1" applyFont="1" applyFill="1" applyBorder="1" applyAlignment="1" applyProtection="1">
      <alignment horizontal="center" vertical="center" wrapText="1"/>
      <protection hidden="1"/>
    </xf>
    <xf numFmtId="4" fontId="43" fillId="41" borderId="0" xfId="0" applyNumberFormat="1" applyFont="1" applyFill="1" applyBorder="1" applyAlignment="1" applyProtection="1">
      <alignment horizontal="center" vertical="top" wrapText="1"/>
      <protection hidden="1"/>
    </xf>
    <xf numFmtId="10" fontId="43" fillId="54" borderId="0" xfId="0" applyNumberFormat="1" applyFont="1" applyFill="1" applyBorder="1" applyAlignment="1" applyProtection="1">
      <alignment horizontal="center" vertical="top" wrapText="1"/>
      <protection hidden="1"/>
    </xf>
    <xf numFmtId="0" fontId="44" fillId="0" borderId="0" xfId="0" applyFont="1" applyAlignment="1">
      <alignment horizontal="center"/>
    </xf>
    <xf numFmtId="0" fontId="52" fillId="59" borderId="16" xfId="0" applyFont="1" applyFill="1" applyBorder="1" applyAlignment="1" applyProtection="1">
      <alignment horizontal="left" vertical="center" wrapText="1"/>
      <protection hidden="1"/>
    </xf>
    <xf numFmtId="10" fontId="0" fillId="59" borderId="35" xfId="0" applyNumberFormat="1" applyFont="1" applyFill="1" applyBorder="1" applyAlignment="1" applyProtection="1">
      <alignment horizontal="center" vertical="center" wrapText="1"/>
      <protection hidden="1"/>
    </xf>
    <xf numFmtId="10" fontId="43" fillId="59" borderId="21" xfId="0" applyNumberFormat="1" applyFont="1" applyFill="1" applyBorder="1" applyAlignment="1" applyProtection="1">
      <alignment horizontal="center" vertical="top" wrapText="1"/>
      <protection hidden="1"/>
    </xf>
    <xf numFmtId="10" fontId="0" fillId="57" borderId="35" xfId="0" applyNumberFormat="1" applyFont="1" applyFill="1" applyBorder="1" applyAlignment="1" applyProtection="1">
      <alignment horizontal="center" vertical="center" wrapText="1"/>
      <protection hidden="1"/>
    </xf>
    <xf numFmtId="10" fontId="44" fillId="57" borderId="16" xfId="0" applyNumberFormat="1" applyFont="1" applyFill="1" applyBorder="1" applyAlignment="1" applyProtection="1">
      <alignment horizontal="center" vertical="center" wrapText="1"/>
      <protection hidden="1"/>
    </xf>
    <xf numFmtId="0" fontId="0" fillId="57" borderId="35" xfId="0" applyFont="1" applyFill="1" applyBorder="1" applyAlignment="1" applyProtection="1">
      <alignment horizontal="left" vertical="center" wrapText="1"/>
      <protection hidden="1"/>
    </xf>
    <xf numFmtId="10" fontId="43" fillId="57" borderId="21" xfId="0" applyNumberFormat="1" applyFont="1" applyFill="1" applyBorder="1" applyAlignment="1" applyProtection="1">
      <alignment horizontal="center" vertical="top" wrapText="1"/>
      <protection hidden="1"/>
    </xf>
    <xf numFmtId="10" fontId="43" fillId="2" borderId="52" xfId="0" applyNumberFormat="1" applyFont="1" applyFill="1" applyBorder="1" applyAlignment="1" applyProtection="1">
      <alignment horizontal="left" vertical="center" wrapText="1"/>
      <protection hidden="1"/>
    </xf>
    <xf numFmtId="10" fontId="43" fillId="2" borderId="1" xfId="0" applyNumberFormat="1" applyFont="1" applyFill="1" applyBorder="1" applyAlignment="1" applyProtection="1">
      <alignment horizontal="left" vertical="center" wrapText="1"/>
      <protection hidden="1"/>
    </xf>
    <xf numFmtId="10" fontId="43" fillId="2" borderId="34" xfId="0" applyNumberFormat="1" applyFont="1" applyFill="1" applyBorder="1" applyAlignment="1" applyProtection="1">
      <alignment horizontal="left" vertical="center" wrapText="1"/>
      <protection hidden="1"/>
    </xf>
    <xf numFmtId="10" fontId="43" fillId="2" borderId="38" xfId="0" applyNumberFormat="1" applyFont="1" applyFill="1" applyBorder="1" applyAlignment="1" applyProtection="1">
      <alignment horizontal="left" vertical="center" wrapText="1"/>
      <protection hidden="1"/>
    </xf>
    <xf numFmtId="10" fontId="43" fillId="2" borderId="39" xfId="0" applyNumberFormat="1" applyFont="1" applyFill="1" applyBorder="1" applyAlignment="1" applyProtection="1">
      <alignment horizontal="left" vertical="center" wrapText="1"/>
      <protection hidden="1"/>
    </xf>
    <xf numFmtId="0" fontId="44" fillId="0" borderId="0" xfId="0" applyFont="1" applyAlignment="1"/>
    <xf numFmtId="0" fontId="0" fillId="0" borderId="0" xfId="0" applyFont="1" applyAlignment="1"/>
    <xf numFmtId="0" fontId="0" fillId="0" borderId="0" xfId="0" applyAlignment="1"/>
    <xf numFmtId="10" fontId="44" fillId="58" borderId="54" xfId="0" applyNumberFormat="1" applyFont="1" applyFill="1" applyBorder="1" applyAlignment="1" applyProtection="1">
      <alignment horizontal="center" vertical="center" wrapText="1"/>
      <protection hidden="1"/>
    </xf>
    <xf numFmtId="10" fontId="43" fillId="2" borderId="58" xfId="0" applyNumberFormat="1" applyFont="1" applyFill="1" applyBorder="1" applyAlignment="1" applyProtection="1">
      <alignment horizontal="left" vertical="center" wrapText="1"/>
      <protection hidden="1"/>
    </xf>
    <xf numFmtId="10" fontId="43" fillId="2" borderId="24" xfId="0" applyNumberFormat="1" applyFont="1" applyFill="1" applyBorder="1" applyAlignment="1" applyProtection="1">
      <alignment horizontal="left" vertical="center" wrapText="1"/>
      <protection hidden="1"/>
    </xf>
    <xf numFmtId="10" fontId="43" fillId="2" borderId="42" xfId="0" applyNumberFormat="1" applyFont="1" applyFill="1" applyBorder="1" applyAlignment="1" applyProtection="1">
      <alignment horizontal="left" vertical="center" wrapText="1"/>
      <protection hidden="1"/>
    </xf>
    <xf numFmtId="10" fontId="43" fillId="2" borderId="43" xfId="0" applyNumberFormat="1" applyFont="1" applyFill="1" applyBorder="1" applyAlignment="1" applyProtection="1">
      <alignment horizontal="left" vertical="center" wrapText="1"/>
      <protection hidden="1"/>
    </xf>
    <xf numFmtId="10" fontId="43" fillId="2" borderId="59" xfId="0" applyNumberFormat="1" applyFont="1" applyFill="1" applyBorder="1" applyAlignment="1" applyProtection="1">
      <alignment horizontal="left" vertical="center" wrapText="1"/>
      <protection hidden="1"/>
    </xf>
    <xf numFmtId="10" fontId="43" fillId="0" borderId="34" xfId="0" applyNumberFormat="1" applyFont="1" applyFill="1" applyBorder="1" applyAlignment="1" applyProtection="1">
      <alignment horizontal="left" vertical="center" wrapText="1"/>
      <protection hidden="1"/>
    </xf>
    <xf numFmtId="10" fontId="43" fillId="0" borderId="38" xfId="0" applyNumberFormat="1" applyFont="1" applyFill="1" applyBorder="1" applyAlignment="1" applyProtection="1">
      <alignment horizontal="left" vertical="center" wrapText="1"/>
      <protection hidden="1"/>
    </xf>
    <xf numFmtId="10" fontId="43" fillId="0" borderId="39" xfId="0" applyNumberFormat="1" applyFont="1" applyFill="1" applyBorder="1" applyAlignment="1" applyProtection="1">
      <alignment horizontal="left" vertical="center" wrapText="1"/>
      <protection hidden="1"/>
    </xf>
    <xf numFmtId="10" fontId="44" fillId="58" borderId="39" xfId="0" applyNumberFormat="1" applyFont="1" applyFill="1" applyBorder="1" applyAlignment="1" applyProtection="1">
      <alignment horizontal="center" vertical="center" wrapText="1"/>
      <protection hidden="1"/>
    </xf>
    <xf numFmtId="10" fontId="44" fillId="43" borderId="42" xfId="0" applyNumberFormat="1" applyFont="1" applyFill="1" applyBorder="1" applyAlignment="1" applyProtection="1">
      <alignment horizontal="center" vertical="center" wrapText="1"/>
      <protection hidden="1"/>
    </xf>
    <xf numFmtId="10" fontId="44" fillId="43" borderId="43" xfId="0" applyNumberFormat="1" applyFont="1" applyFill="1" applyBorder="1" applyAlignment="1" applyProtection="1">
      <alignment horizontal="center" vertical="center" wrapText="1"/>
      <protection hidden="1"/>
    </xf>
    <xf numFmtId="10" fontId="44" fillId="58" borderId="34" xfId="0" applyNumberFormat="1" applyFont="1" applyFill="1" applyBorder="1" applyAlignment="1" applyProtection="1">
      <alignment horizontal="center" vertical="center" wrapText="1"/>
      <protection hidden="1"/>
    </xf>
    <xf numFmtId="10" fontId="43" fillId="44" borderId="20" xfId="162" applyNumberFormat="1" applyFont="1" applyFill="1" applyBorder="1" applyAlignment="1" applyProtection="1">
      <alignment horizontal="center" vertical="center" wrapText="1"/>
      <protection hidden="1"/>
    </xf>
    <xf numFmtId="10" fontId="43" fillId="44" borderId="21"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10" fontId="43" fillId="41" borderId="23" xfId="162" applyNumberFormat="1" applyFont="1" applyFill="1" applyBorder="1" applyAlignment="1" applyProtection="1">
      <alignment horizontal="center" vertical="center" wrapText="1"/>
      <protection hidden="1"/>
    </xf>
    <xf numFmtId="10" fontId="43" fillId="41" borderId="24" xfId="162" applyNumberFormat="1" applyFont="1" applyFill="1" applyBorder="1" applyAlignment="1" applyProtection="1">
      <alignment horizontal="center" vertical="center" wrapText="1"/>
      <protection hidden="1"/>
    </xf>
    <xf numFmtId="10" fontId="43" fillId="41" borderId="25" xfId="162" applyNumberFormat="1" applyFont="1" applyFill="1" applyBorder="1" applyAlignment="1" applyProtection="1">
      <alignment horizontal="center" vertical="center" wrapText="1"/>
      <protection hidden="1"/>
    </xf>
    <xf numFmtId="10" fontId="43" fillId="41" borderId="32" xfId="162" applyNumberFormat="1" applyFont="1" applyFill="1" applyBorder="1" applyAlignment="1" applyProtection="1">
      <alignment horizontal="center" vertical="center" wrapText="1"/>
      <protection hidden="1"/>
    </xf>
    <xf numFmtId="10" fontId="43" fillId="41" borderId="31" xfId="162" applyNumberFormat="1" applyFont="1" applyFill="1" applyBorder="1" applyAlignment="1" applyProtection="1">
      <alignment horizontal="center" vertical="center" wrapText="1"/>
      <protection hidden="1"/>
    </xf>
    <xf numFmtId="10" fontId="43" fillId="41" borderId="33" xfId="162" applyNumberFormat="1" applyFont="1" applyFill="1" applyBorder="1" applyAlignment="1" applyProtection="1">
      <alignment horizontal="center" vertical="center" wrapText="1"/>
      <protection hidden="1"/>
    </xf>
    <xf numFmtId="10" fontId="43" fillId="41" borderId="16" xfId="162" applyNumberFormat="1" applyFont="1" applyFill="1" applyBorder="1" applyAlignment="1" applyProtection="1">
      <alignment horizontal="center" vertical="center" wrapText="1"/>
      <protection hidden="1"/>
    </xf>
    <xf numFmtId="0" fontId="15" fillId="54" borderId="13" xfId="0" applyFont="1" applyFill="1" applyBorder="1" applyAlignment="1">
      <alignment horizontal="center" vertical="center" textRotation="90" wrapText="1"/>
    </xf>
    <xf numFmtId="0" fontId="15" fillId="54" borderId="15" xfId="0" applyFont="1" applyFill="1" applyBorder="1" applyAlignment="1">
      <alignment horizontal="center" vertical="center" textRotation="90" wrapText="1"/>
    </xf>
    <xf numFmtId="0" fontId="12" fillId="53" borderId="2" xfId="0" applyFont="1" applyFill="1" applyBorder="1" applyAlignment="1">
      <alignment horizontal="center" vertical="center" textRotation="90" wrapText="1"/>
    </xf>
    <xf numFmtId="0" fontId="12" fillId="53" borderId="3" xfId="0" applyFont="1" applyFill="1" applyBorder="1" applyAlignment="1">
      <alignment horizontal="center" vertical="center" textRotation="90" wrapText="1"/>
    </xf>
    <xf numFmtId="0" fontId="12" fillId="53" borderId="30" xfId="0" applyFont="1" applyFill="1" applyBorder="1" applyAlignment="1">
      <alignment horizontal="center" vertical="center" textRotation="90" wrapText="1"/>
    </xf>
    <xf numFmtId="0" fontId="17" fillId="4" borderId="2"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2" fillId="3" borderId="22" xfId="0" applyFont="1" applyFill="1" applyBorder="1" applyAlignment="1">
      <alignment horizontal="center" vertical="center" textRotation="90" wrapText="1"/>
    </xf>
    <xf numFmtId="0" fontId="12" fillId="3" borderId="48" xfId="0" applyFont="1" applyFill="1" applyBorder="1" applyAlignment="1">
      <alignment horizontal="center" vertical="center" textRotation="90" wrapText="1"/>
    </xf>
    <xf numFmtId="0" fontId="12" fillId="50" borderId="22" xfId="0" applyFont="1" applyFill="1" applyBorder="1" applyAlignment="1">
      <alignment horizontal="center" vertical="center" textRotation="90" wrapText="1"/>
    </xf>
    <xf numFmtId="0" fontId="12" fillId="50" borderId="48" xfId="0" applyFont="1" applyFill="1" applyBorder="1" applyAlignment="1">
      <alignment horizontal="center" vertical="center" textRotation="90" wrapText="1"/>
    </xf>
    <xf numFmtId="0" fontId="12" fillId="50" borderId="47" xfId="0" applyFont="1" applyFill="1" applyBorder="1" applyAlignment="1">
      <alignment horizontal="center" vertical="center" textRotation="90" wrapText="1"/>
    </xf>
    <xf numFmtId="0" fontId="12" fillId="51" borderId="13" xfId="0" applyFont="1" applyFill="1" applyBorder="1" applyAlignment="1">
      <alignment horizontal="center" vertical="center" textRotation="90" wrapText="1"/>
    </xf>
    <xf numFmtId="0" fontId="12" fillId="51" borderId="14" xfId="0" applyFont="1" applyFill="1" applyBorder="1" applyAlignment="1">
      <alignment horizontal="center" vertical="center" textRotation="90" wrapText="1"/>
    </xf>
    <xf numFmtId="0" fontId="12" fillId="51" borderId="15" xfId="0" applyFont="1" applyFill="1" applyBorder="1" applyAlignment="1">
      <alignment horizontal="center" vertical="center" textRotation="90" wrapText="1"/>
    </xf>
    <xf numFmtId="0" fontId="12" fillId="47" borderId="13" xfId="0" applyFont="1" applyFill="1" applyBorder="1" applyAlignment="1">
      <alignment horizontal="center" vertical="center" textRotation="90" wrapText="1"/>
    </xf>
    <xf numFmtId="0" fontId="0" fillId="0" borderId="3" xfId="0" applyBorder="1"/>
    <xf numFmtId="10" fontId="44" fillId="56" borderId="13" xfId="0" applyNumberFormat="1" applyFont="1" applyFill="1" applyBorder="1" applyAlignment="1" applyProtection="1">
      <alignment horizontal="center" vertical="center" wrapText="1"/>
      <protection hidden="1"/>
    </xf>
    <xf numFmtId="10" fontId="44" fillId="56" borderId="14" xfId="0" applyNumberFormat="1" applyFont="1" applyFill="1" applyBorder="1" applyAlignment="1" applyProtection="1">
      <alignment horizontal="center" vertical="center" wrapText="1"/>
      <protection hidden="1"/>
    </xf>
    <xf numFmtId="10" fontId="44" fillId="56" borderId="15" xfId="0" applyNumberFormat="1" applyFont="1" applyFill="1" applyBorder="1" applyAlignment="1" applyProtection="1">
      <alignment horizontal="center" vertical="center" wrapText="1"/>
      <protection hidden="1"/>
    </xf>
    <xf numFmtId="0" fontId="0" fillId="0" borderId="14" xfId="0" applyBorder="1"/>
    <xf numFmtId="0" fontId="0" fillId="0" borderId="15" xfId="0" applyBorder="1"/>
    <xf numFmtId="0" fontId="43" fillId="43" borderId="56" xfId="0" applyFont="1" applyFill="1" applyBorder="1" applyAlignment="1">
      <alignment horizontal="center" vertical="center" wrapText="1"/>
    </xf>
    <xf numFmtId="0" fontId="43" fillId="43" borderId="57" xfId="0" applyFont="1" applyFill="1" applyBorder="1" applyAlignment="1">
      <alignment horizontal="center" vertical="center" wrapText="1"/>
    </xf>
    <xf numFmtId="10" fontId="44" fillId="56" borderId="54" xfId="0" applyNumberFormat="1" applyFont="1" applyFill="1" applyBorder="1" applyAlignment="1" applyProtection="1">
      <alignment horizontal="center" vertical="center" wrapText="1"/>
      <protection hidden="1"/>
    </xf>
    <xf numFmtId="10" fontId="44" fillId="56" borderId="58" xfId="0" applyNumberFormat="1" applyFont="1" applyFill="1" applyBorder="1" applyAlignment="1" applyProtection="1">
      <alignment horizontal="center" vertical="center" wrapText="1"/>
      <protection hidden="1"/>
    </xf>
    <xf numFmtId="0" fontId="12" fillId="53" borderId="13" xfId="0" applyFont="1" applyFill="1" applyBorder="1" applyAlignment="1">
      <alignment horizontal="center" vertical="center" textRotation="90" wrapText="1"/>
    </xf>
    <xf numFmtId="0" fontId="12" fillId="53" borderId="14" xfId="0" applyFont="1" applyFill="1" applyBorder="1" applyAlignment="1">
      <alignment horizontal="center" vertical="center" textRotation="90" wrapText="1"/>
    </xf>
    <xf numFmtId="0" fontId="12" fillId="53" borderId="15" xfId="0" applyFont="1" applyFill="1" applyBorder="1" applyAlignment="1">
      <alignment horizontal="center" vertical="center" textRotation="90" wrapText="1"/>
    </xf>
    <xf numFmtId="0" fontId="12" fillId="47" borderId="14" xfId="0" applyFont="1" applyFill="1" applyBorder="1" applyAlignment="1">
      <alignment horizontal="center" vertical="center" textRotation="90" wrapText="1"/>
    </xf>
    <xf numFmtId="0" fontId="12" fillId="47" borderId="15" xfId="0" applyFont="1" applyFill="1" applyBorder="1" applyAlignment="1">
      <alignment horizontal="center" vertical="center" textRotation="90" wrapText="1"/>
    </xf>
    <xf numFmtId="0" fontId="12" fillId="3" borderId="47" xfId="0" applyFont="1" applyFill="1" applyBorder="1" applyAlignment="1">
      <alignment horizontal="center" vertical="center" textRotation="90" wrapText="1"/>
    </xf>
    <xf numFmtId="0" fontId="0" fillId="57" borderId="20" xfId="0" applyFill="1" applyBorder="1" applyAlignment="1" applyProtection="1">
      <alignment horizontal="center" vertical="center" wrapText="1"/>
      <protection hidden="1"/>
    </xf>
    <xf numFmtId="0" fontId="0" fillId="57" borderId="55" xfId="0" applyFill="1" applyBorder="1" applyAlignment="1" applyProtection="1">
      <alignment horizontal="center" vertical="center" wrapText="1"/>
      <protection hidden="1"/>
    </xf>
    <xf numFmtId="0" fontId="0" fillId="57" borderId="21" xfId="0" applyFill="1" applyBorder="1" applyAlignment="1" applyProtection="1">
      <alignment horizontal="center" vertical="center" wrapText="1"/>
      <protection hidden="1"/>
    </xf>
    <xf numFmtId="0" fontId="0" fillId="57" borderId="20" xfId="0" applyFont="1" applyFill="1" applyBorder="1" applyAlignment="1" applyProtection="1">
      <alignment horizontal="center" vertical="center" wrapText="1"/>
      <protection hidden="1"/>
    </xf>
    <xf numFmtId="0" fontId="0" fillId="57" borderId="55" xfId="0" applyFont="1" applyFill="1" applyBorder="1" applyAlignment="1" applyProtection="1">
      <alignment horizontal="center" vertical="center" wrapText="1"/>
      <protection hidden="1"/>
    </xf>
    <xf numFmtId="0" fontId="0" fillId="57" borderId="21" xfId="0" applyFont="1" applyFill="1" applyBorder="1" applyAlignment="1" applyProtection="1">
      <alignment horizontal="center" vertical="center" wrapText="1"/>
      <protection hidden="1"/>
    </xf>
    <xf numFmtId="0" fontId="53" fillId="0" borderId="20" xfId="0" applyFont="1" applyBorder="1" applyAlignment="1">
      <alignment horizontal="center" vertical="center" wrapText="1"/>
    </xf>
    <xf numFmtId="0" fontId="53" fillId="0" borderId="55" xfId="0" applyFont="1" applyBorder="1" applyAlignment="1">
      <alignment horizontal="center" vertical="center" wrapText="1"/>
    </xf>
    <xf numFmtId="0" fontId="53" fillId="0" borderId="21" xfId="0" applyFont="1" applyBorder="1" applyAlignment="1">
      <alignment horizontal="center" vertical="center" wrapText="1"/>
    </xf>
    <xf numFmtId="0" fontId="0" fillId="59" borderId="20" xfId="0" applyFill="1" applyBorder="1" applyAlignment="1" applyProtection="1">
      <alignment horizontal="center" vertical="center" wrapText="1"/>
      <protection hidden="1"/>
    </xf>
    <xf numFmtId="0" fontId="0" fillId="59" borderId="55" xfId="0" applyFill="1" applyBorder="1" applyAlignment="1" applyProtection="1">
      <alignment horizontal="center" vertical="center" wrapText="1"/>
      <protection hidden="1"/>
    </xf>
    <xf numFmtId="0" fontId="0" fillId="59" borderId="21" xfId="0" applyFill="1" applyBorder="1" applyAlignment="1" applyProtection="1">
      <alignment horizontal="center" vertical="center" wrapText="1"/>
      <protection hidden="1"/>
    </xf>
    <xf numFmtId="0" fontId="0" fillId="52" borderId="35" xfId="0" applyFill="1" applyBorder="1" applyAlignment="1">
      <alignment horizontal="center"/>
    </xf>
    <xf numFmtId="0" fontId="0" fillId="52" borderId="36" xfId="0" applyFill="1" applyBorder="1" applyAlignment="1">
      <alignment horizontal="center"/>
    </xf>
    <xf numFmtId="10" fontId="43" fillId="41" borderId="20" xfId="162" applyNumberFormat="1" applyFont="1" applyFill="1" applyBorder="1" applyAlignment="1" applyProtection="1">
      <alignment horizontal="center" vertical="center" wrapText="1"/>
      <protection locked="0" hidden="1"/>
    </xf>
    <xf numFmtId="10" fontId="43" fillId="41" borderId="21" xfId="162" applyNumberFormat="1" applyFont="1" applyFill="1" applyBorder="1" applyAlignment="1" applyProtection="1">
      <alignment horizontal="center" vertical="center" wrapText="1"/>
      <protection locked="0" hidden="1"/>
    </xf>
    <xf numFmtId="0" fontId="44" fillId="0" borderId="0" xfId="0" applyFont="1" applyProtection="1">
      <protection locked="0"/>
    </xf>
    <xf numFmtId="0" fontId="43" fillId="54" borderId="16" xfId="0" applyFont="1" applyFill="1" applyBorder="1" applyAlignment="1" applyProtection="1">
      <alignment horizontal="center" vertical="center" wrapText="1"/>
      <protection locked="0" hidden="1"/>
    </xf>
    <xf numFmtId="0" fontId="0" fillId="54" borderId="0" xfId="0" applyFont="1" applyFill="1" applyAlignment="1" applyProtection="1">
      <alignment vertical="center"/>
      <protection locked="0"/>
    </xf>
    <xf numFmtId="0" fontId="44" fillId="54" borderId="0" xfId="0" applyFont="1" applyFill="1" applyAlignment="1" applyProtection="1">
      <alignment vertical="center"/>
      <protection locked="0"/>
    </xf>
    <xf numFmtId="0" fontId="0" fillId="0" borderId="0" xfId="0" applyFont="1" applyProtection="1">
      <protection locked="0"/>
    </xf>
    <xf numFmtId="0" fontId="0" fillId="0" borderId="0" xfId="0" applyProtection="1">
      <protection locked="0"/>
    </xf>
    <xf numFmtId="0" fontId="44" fillId="57" borderId="16" xfId="0" applyFont="1" applyFill="1" applyBorder="1" applyAlignment="1" applyProtection="1">
      <alignment horizontal="center" vertical="center"/>
      <protection locked="0"/>
    </xf>
    <xf numFmtId="0" fontId="44" fillId="57" borderId="0" xfId="0" applyFont="1" applyFill="1" applyAlignment="1" applyProtection="1">
      <alignment vertical="center"/>
      <protection locked="0"/>
    </xf>
    <xf numFmtId="10" fontId="0" fillId="0" borderId="0" xfId="0" applyNumberFormat="1" applyFont="1" applyAlignment="1" applyProtection="1">
      <alignment horizontal="center"/>
      <protection locked="0"/>
    </xf>
    <xf numFmtId="0" fontId="0" fillId="0" borderId="0" xfId="0" applyProtection="1"/>
    <xf numFmtId="0" fontId="44" fillId="0" borderId="0" xfId="0" applyFont="1" applyProtection="1"/>
    <xf numFmtId="10" fontId="44" fillId="57" borderId="16" xfId="0" applyNumberFormat="1" applyFont="1" applyFill="1" applyBorder="1" applyAlignment="1" applyProtection="1">
      <alignment horizontal="center" vertical="center"/>
    </xf>
    <xf numFmtId="10" fontId="44" fillId="57" borderId="0" xfId="0" applyNumberFormat="1" applyFont="1" applyFill="1" applyBorder="1" applyAlignment="1" applyProtection="1">
      <alignment horizontal="center" vertical="center"/>
    </xf>
    <xf numFmtId="10" fontId="0" fillId="0" borderId="0" xfId="0" applyNumberFormat="1" applyAlignment="1" applyProtection="1">
      <alignment horizontal="center"/>
    </xf>
    <xf numFmtId="10" fontId="43" fillId="42" borderId="26" xfId="0" applyNumberFormat="1" applyFont="1" applyFill="1" applyBorder="1" applyAlignment="1" applyProtection="1">
      <alignment horizontal="center"/>
    </xf>
    <xf numFmtId="10" fontId="0" fillId="0" borderId="0" xfId="0" applyNumberFormat="1" applyFont="1" applyAlignment="1" applyProtection="1">
      <alignment horizontal="center"/>
    </xf>
    <xf numFmtId="0" fontId="0" fillId="0" borderId="0" xfId="0" applyFill="1" applyProtection="1">
      <protection locked="0"/>
    </xf>
    <xf numFmtId="0" fontId="43" fillId="54" borderId="16" xfId="0" applyFont="1" applyFill="1" applyBorder="1" applyAlignment="1" applyProtection="1">
      <alignment horizontal="center" vertical="top" wrapText="1"/>
      <protection locked="0" hidden="1"/>
    </xf>
    <xf numFmtId="0" fontId="44" fillId="57" borderId="16" xfId="0" applyFont="1" applyFill="1" applyBorder="1" applyAlignment="1" applyProtection="1">
      <alignment horizontal="center"/>
      <protection locked="0"/>
    </xf>
    <xf numFmtId="10" fontId="44" fillId="57" borderId="16" xfId="0" applyNumberFormat="1" applyFont="1" applyFill="1" applyBorder="1" applyAlignment="1" applyProtection="1">
      <alignment horizontal="center"/>
    </xf>
    <xf numFmtId="0" fontId="0" fillId="0" borderId="0" xfId="0" applyFill="1" applyProtection="1"/>
    <xf numFmtId="0" fontId="43" fillId="60" borderId="16" xfId="0" applyFont="1" applyFill="1" applyBorder="1" applyAlignment="1" applyProtection="1">
      <alignment horizontal="center" vertical="center" wrapText="1"/>
      <protection locked="0" hidden="1"/>
    </xf>
    <xf numFmtId="0" fontId="44" fillId="59" borderId="16" xfId="0" applyFont="1" applyFill="1" applyBorder="1" applyAlignment="1" applyProtection="1">
      <alignment horizontal="center" vertical="center"/>
      <protection locked="0"/>
    </xf>
    <xf numFmtId="10" fontId="44" fillId="59" borderId="16" xfId="0" applyNumberFormat="1" applyFont="1" applyFill="1" applyBorder="1" applyAlignment="1" applyProtection="1">
      <alignment horizontal="center" vertical="center"/>
    </xf>
  </cellXfs>
  <cellStyles count="202">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2 2 2" xfId="163"/>
    <cellStyle name="Euro 2 2 3" xfId="164"/>
    <cellStyle name="Euro 2 3" xfId="165"/>
    <cellStyle name="Euro 2 4" xfId="166"/>
    <cellStyle name="Euro 3" xfId="152"/>
    <cellStyle name="Euro 3 2" xfId="167"/>
    <cellStyle name="Euro 3 3" xfId="168"/>
    <cellStyle name="Euro 4" xfId="169"/>
    <cellStyle name="Euro 5" xfId="170"/>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2 2" xfId="171"/>
    <cellStyle name="Millares 2 2 3" xfId="172"/>
    <cellStyle name="Millares 2 3" xfId="151"/>
    <cellStyle name="Millares 2 3 2" xfId="173"/>
    <cellStyle name="Millares 2 3 3" xfId="174"/>
    <cellStyle name="Millares 2 4" xfId="175"/>
    <cellStyle name="Millares 2 5" xfId="176"/>
    <cellStyle name="Millares 3" xfId="74"/>
    <cellStyle name="Millares 3 2" xfId="75"/>
    <cellStyle name="Millares 3 2 2" xfId="177"/>
    <cellStyle name="Millares 3 2 3" xfId="178"/>
    <cellStyle name="Millares 3 3" xfId="76"/>
    <cellStyle name="Millares 3 3 2" xfId="179"/>
    <cellStyle name="Millares 3 3 3" xfId="180"/>
    <cellStyle name="Millares 3 4" xfId="77"/>
    <cellStyle name="Millares 3 4 2" xfId="181"/>
    <cellStyle name="Millares 3 4 3" xfId="182"/>
    <cellStyle name="Millares 3 5" xfId="78"/>
    <cellStyle name="Millares 3 5 2" xfId="183"/>
    <cellStyle name="Millares 3 5 3" xfId="184"/>
    <cellStyle name="Millares 3 6" xfId="185"/>
    <cellStyle name="Millares 3 7" xfId="186"/>
    <cellStyle name="Millares 4" xfId="79"/>
    <cellStyle name="Millares 4 2" xfId="80"/>
    <cellStyle name="Millares 4 2 2" xfId="187"/>
    <cellStyle name="Millares 4 2 3" xfId="188"/>
    <cellStyle name="Millares 4 3" xfId="81"/>
    <cellStyle name="Millares 4 3 2" xfId="189"/>
    <cellStyle name="Millares 4 3 3" xfId="190"/>
    <cellStyle name="Millares 4 4" xfId="82"/>
    <cellStyle name="Millares 4 4 2" xfId="191"/>
    <cellStyle name="Millares 4 4 3" xfId="192"/>
    <cellStyle name="Millares 4 5" xfId="83"/>
    <cellStyle name="Millares 4 5 2" xfId="193"/>
    <cellStyle name="Millares 4 5 3" xfId="194"/>
    <cellStyle name="Millares 4 6" xfId="84"/>
    <cellStyle name="Millares 4 6 2" xfId="195"/>
    <cellStyle name="Millares 4 6 3" xfId="196"/>
    <cellStyle name="Millares 4 7" xfId="197"/>
    <cellStyle name="Millares 4 8" xfId="198"/>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3 8 2" xfId="199"/>
    <cellStyle name="Normal 3 8 2 2" xfId="200"/>
    <cellStyle name="Normal 3 8 3" xfId="201"/>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6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esplan.es\NasGesplan\ProyectosGC\TG23-085\05_TRAB\dimensi&#243;n%20econ&#243;mica%20y%20social_sistematizaci&#243;n\TABLAS%20CRITERIOS%20POR%20AREAS\02122023_PANEL%20CONTROL%20MTU.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NEL%20CONTROL%20TP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ANEL%20CONTROL%20MO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ANEL%20CONTROL%20MT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ANEL%20CONTROL%20M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ANEL%20CONTROL%20EU.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ANEL%20CONTROL%20GDHE.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A_MTU-cambiar nombres aqui"/>
      <sheetName val="Panel Control MTU-cambiar %"/>
      <sheetName val="AUX-cambiar nombre-%-desplegab"/>
    </sheetNames>
    <sheetDataSet>
      <sheetData sheetId="0">
        <row r="3">
          <cell r="G3" t="str">
            <v>Aumento generación EERR</v>
          </cell>
        </row>
        <row r="4">
          <cell r="G4" t="str">
            <v>Reducción de emisiones de GEI</v>
          </cell>
        </row>
        <row r="5">
          <cell r="G5" t="str">
            <v>Potenciación de la autosuficiencia conectada</v>
          </cell>
        </row>
        <row r="6">
          <cell r="G6" t="str">
            <v>Autosuficiencia hídrica conectada</v>
          </cell>
        </row>
        <row r="7">
          <cell r="G7" t="str">
            <v>Eficiencia en la producción y tratamiento de las aguas</v>
          </cell>
        </row>
        <row r="8">
          <cell r="G8" t="str">
            <v>Eficiencia y optimización en la demanda hídrica</v>
          </cell>
        </row>
        <row r="9">
          <cell r="G9" t="str">
            <v>Potenciación de las SbN</v>
          </cell>
        </row>
        <row r="10">
          <cell r="G10" t="str">
            <v>Compatibilidad de la protección del sistema natural con la gestión de residuos</v>
          </cell>
        </row>
        <row r="11">
          <cell r="G11" t="str">
            <v>Reducción de la contaminación del suelo</v>
          </cell>
        </row>
        <row r="12">
          <cell r="G12" t="str">
            <v>Viabilizar el principio de autosuficiencia</v>
          </cell>
        </row>
        <row r="13">
          <cell r="G13" t="str">
            <v>Reducción de emisiones de GEI</v>
          </cell>
        </row>
        <row r="14">
          <cell r="G14" t="str">
            <v>Economía circular</v>
          </cell>
        </row>
        <row r="15">
          <cell r="G15" t="str">
            <v>Evaluación de riesgos</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abla Resultados TPB"/>
      <sheetName val="Panel Control TPB"/>
      <sheetName val="TPB 1.1"/>
      <sheetName val="TPB 1.2"/>
      <sheetName val="TPB 2.1"/>
      <sheetName val="TPB 1.3"/>
      <sheetName val="TPB 3.1"/>
      <sheetName val="TPB 4.1"/>
      <sheetName val="TPB 4.2"/>
    </sheetNames>
    <sheetDataSet>
      <sheetData sheetId="0">
        <row r="3">
          <cell r="E3" t="str">
            <v>TPB.1.1</v>
          </cell>
          <cell r="F3" t="str">
            <v>Continuidad y funcionalidad ecológica de la Infraestructura Verde-Azul</v>
          </cell>
        </row>
        <row r="4">
          <cell r="E4" t="str">
            <v>TPB.1.2</v>
          </cell>
          <cell r="F4" t="str">
            <v>Conservación, restauración y puesta en valor de los ecosistemas naturales frente al cambio climático</v>
          </cell>
        </row>
        <row r="5">
          <cell r="E5" t="str">
            <v>TPB.1.3</v>
          </cell>
          <cell r="F5" t="str">
            <v>Refuerzo e implementación de los Servicios Ecosistémicos en el territorio</v>
          </cell>
        </row>
        <row r="6">
          <cell r="E6" t="str">
            <v>TPB.2.1</v>
          </cell>
          <cell r="F6" t="str">
            <v>Recuperación, puesta en valor y utilización de técnicas tradicionales para la gestión sostenible de los recursos naturales</v>
          </cell>
        </row>
        <row r="7">
          <cell r="E7" t="str">
            <v>TPB.3.1</v>
          </cell>
          <cell r="F7" t="str">
            <v>Potenciación de las actividades primarias, impulsando la eficiencia de recursos,  manejo ecológico sostenible y la soberanía alimentaria</v>
          </cell>
        </row>
        <row r="8">
          <cell r="E8" t="str">
            <v>TPB.4.1</v>
          </cell>
          <cell r="F8" t="str">
            <v>Introducir Soluciones basadas en la Naturaleza para reducir la vulnerabilidad frente a los efectos del cambio climático</v>
          </cell>
        </row>
        <row r="9">
          <cell r="E9" t="str">
            <v>TPB.4.2</v>
          </cell>
          <cell r="F9" t="str">
            <v>Multifuncionalidad del territorio y los recursos naturales frente al cambio climático</v>
          </cell>
        </row>
      </sheetData>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TABLA_MOT-cambiar nombres aqui"/>
      <sheetName val="Tabla Resultados MOT"/>
      <sheetName val="Panel Control MOT"/>
      <sheetName val="MOT 1.1"/>
      <sheetName val="MOT 1.2 "/>
      <sheetName val="MOT 1.3"/>
      <sheetName val="MOT 1.4"/>
      <sheetName val="MOT 1.5"/>
      <sheetName val="MOT 1.6"/>
      <sheetName val="MOT 2.1"/>
      <sheetName val="MOT 2.2"/>
      <sheetName val="MOT 3.1"/>
      <sheetName val="MOT 3.2"/>
      <sheetName val="MOT 4.1"/>
      <sheetName val="MOT 4.2"/>
    </sheetNames>
    <sheetDataSet>
      <sheetData sheetId="0"/>
      <sheetData sheetId="1">
        <row r="3">
          <cell r="F3" t="str">
            <v>MOT.1.1</v>
          </cell>
          <cell r="G3" t="str">
            <v xml:space="preserve"> IV-A Elemento estructurante del territorio</v>
          </cell>
        </row>
        <row r="4">
          <cell r="F4" t="str">
            <v>MOT.1.2</v>
          </cell>
          <cell r="G4" t="str">
            <v>Servicios ecosistémicos</v>
          </cell>
        </row>
        <row r="5">
          <cell r="F5" t="str">
            <v>MOT.1.3</v>
          </cell>
          <cell r="G5" t="str">
            <v>Potenciación sistemas agrarios</v>
          </cell>
        </row>
        <row r="6">
          <cell r="F6" t="str">
            <v>MOT.1.4</v>
          </cell>
          <cell r="G6" t="str">
            <v>Desarrollo policéntrico de núcleos rurales</v>
          </cell>
        </row>
        <row r="7">
          <cell r="F7" t="str">
            <v>MOT.1.5</v>
          </cell>
          <cell r="G7" t="str">
            <v>Ocupación del suelo y distribución de usos eficiente</v>
          </cell>
        </row>
        <row r="8">
          <cell r="F8" t="str">
            <v>MOT.1.6</v>
          </cell>
          <cell r="G8" t="str">
            <v>Sistema urbano con estructura policéntrica, compacto, complejo y eficiente</v>
          </cell>
        </row>
        <row r="9">
          <cell r="F9" t="str">
            <v>MOT.2.1</v>
          </cell>
          <cell r="G9" t="str">
            <v>Modelo de ordenación orientado a la neutralidad climática</v>
          </cell>
        </row>
        <row r="10">
          <cell r="F10" t="str">
            <v>MOT.2.2</v>
          </cell>
          <cell r="G10" t="str">
            <v>Transición ecológica justa</v>
          </cell>
        </row>
        <row r="11">
          <cell r="F11" t="str">
            <v>MOT.3.1</v>
          </cell>
          <cell r="G11" t="str">
            <v>Ocupación del suelo racional y equilibrada. Regeneración frente a expansión</v>
          </cell>
        </row>
        <row r="12">
          <cell r="F12" t="str">
            <v>MOT.3.2</v>
          </cell>
          <cell r="G12" t="str">
            <v>Ocupación y ordenación de los suelos hacia la eficiencia del metabolismo territorial y la movilidad sostenible</v>
          </cell>
        </row>
        <row r="13">
          <cell r="F13" t="str">
            <v>MOT.4.1</v>
          </cell>
          <cell r="G13" t="str">
            <v>Identificación  y evaluación de riesgos, vulnerabilidades y capacidad de adaptación</v>
          </cell>
        </row>
        <row r="14">
          <cell r="F14" t="str">
            <v>MOT.4.2</v>
          </cell>
          <cell r="G14" t="str">
            <v>Ocupación del territorio resiliente: adaptada e integrada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TABLA_MTU-cambiar nombres aqui"/>
      <sheetName val="Tabla Resultados MTU"/>
      <sheetName val="Panel Control MTU"/>
      <sheetName val="MTU 1.1"/>
      <sheetName val="MTU 1.2"/>
      <sheetName val="MTU 1.3"/>
      <sheetName val="MTU 2.1"/>
      <sheetName val="MTU 2.2"/>
      <sheetName val="MTU 2.3"/>
      <sheetName val="MTU 3.1"/>
      <sheetName val="MTU 3.2"/>
      <sheetName val="MTU 3.3"/>
      <sheetName val="MTU 3.4"/>
      <sheetName val="MTU 4.1"/>
      <sheetName val="MTU 4.2"/>
    </sheetNames>
    <sheetDataSet>
      <sheetData sheetId="0"/>
      <sheetData sheetId="1">
        <row r="3">
          <cell r="E3" t="str">
            <v>MTU.1.1</v>
          </cell>
          <cell r="F3" t="str">
            <v>Aumento generación EERR</v>
          </cell>
        </row>
        <row r="4">
          <cell r="E4" t="str">
            <v>MTU.1.2</v>
          </cell>
          <cell r="F4" t="str">
            <v>Reducción de emisiones de GEI</v>
          </cell>
        </row>
        <row r="5">
          <cell r="E5" t="str">
            <v>MTU.1.3</v>
          </cell>
          <cell r="F5" t="str">
            <v>Potenciación de la autosuficiencia conectada</v>
          </cell>
        </row>
        <row r="6">
          <cell r="E6" t="str">
            <v>MTU.2.1</v>
          </cell>
          <cell r="F6" t="str">
            <v>Autosuficiencia hídrica conectada</v>
          </cell>
        </row>
        <row r="7">
          <cell r="E7" t="str">
            <v>MTU.2.2</v>
          </cell>
          <cell r="F7" t="str">
            <v>Eficiencia en la producción, tratamiento  de las aguas y consumo hídrico</v>
          </cell>
        </row>
        <row r="8">
          <cell r="E8" t="str">
            <v>MTU.2.3</v>
          </cell>
          <cell r="F8" t="str">
            <v>Potenciación de las SbN</v>
          </cell>
        </row>
        <row r="9">
          <cell r="E9" t="str">
            <v>MTU.3.1</v>
          </cell>
          <cell r="F9" t="str">
            <v>Compatibilidad de la protección del sistema natural con la gestión de residuos</v>
          </cell>
        </row>
        <row r="10">
          <cell r="E10" t="str">
            <v>MTU.3.2</v>
          </cell>
          <cell r="F10" t="str">
            <v>Viabilizar el principio de autosuficiencia</v>
          </cell>
        </row>
        <row r="11">
          <cell r="E11" t="str">
            <v>MTU.3.3</v>
          </cell>
          <cell r="F11" t="str">
            <v>Reducción de emisiones de GEI</v>
          </cell>
        </row>
        <row r="12">
          <cell r="E12" t="str">
            <v>MTU.3.4</v>
          </cell>
          <cell r="F12" t="str">
            <v>Economía circular</v>
          </cell>
        </row>
        <row r="13">
          <cell r="E13" t="str">
            <v>MTU.4.1</v>
          </cell>
          <cell r="F13" t="str">
            <v>Evaluación y gestión de riesgos</v>
          </cell>
        </row>
        <row r="14">
          <cell r="E14" t="str">
            <v>MTU.4.2</v>
          </cell>
          <cell r="F14" t="str">
            <v>Adaptación y recuperación de la vinculación del sistema urbano al ciclo del agua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ABLA_MA-cambiar nombres aqui"/>
      <sheetName val="Tabla Resultados MA"/>
      <sheetName val="Panel Control MA"/>
      <sheetName val="MA 1.1"/>
      <sheetName val="MA 1.2"/>
      <sheetName val="MA 2.1"/>
      <sheetName val="MA 2.2"/>
      <sheetName val="MA 2.3"/>
      <sheetName val="MA 3.1"/>
      <sheetName val="MA 4.1"/>
      <sheetName val="MA 4.2"/>
    </sheetNames>
    <sheetDataSet>
      <sheetData sheetId="0"/>
      <sheetData sheetId="1">
        <row r="3">
          <cell r="E3" t="str">
            <v>MA.1.1</v>
          </cell>
          <cell r="F3" t="str">
            <v>Territorio de los 45 min (Conectividad rural y zonas periféricas)</v>
          </cell>
        </row>
        <row r="4">
          <cell r="E4" t="str">
            <v>MA.1.2</v>
          </cell>
          <cell r="F4" t="str">
            <v>Modelo de movilidad intermodal</v>
          </cell>
        </row>
        <row r="5">
          <cell r="E5" t="str">
            <v>MA.2.1</v>
          </cell>
          <cell r="F5" t="str">
            <v>Ciudad de los 15 min.</v>
          </cell>
        </row>
        <row r="6">
          <cell r="E6" t="str">
            <v>MA.2.2</v>
          </cell>
          <cell r="F6" t="str">
            <v>Gestión de la demanda de la movilidad privada urbana</v>
          </cell>
        </row>
        <row r="7">
          <cell r="E7" t="str">
            <v>MA.2.3</v>
          </cell>
          <cell r="F7" t="str">
            <v>Gestión eficiente del aparcamiento</v>
          </cell>
        </row>
        <row r="8">
          <cell r="E8" t="str">
            <v>MA.3.1</v>
          </cell>
          <cell r="F8" t="str">
            <v>Smart City y reducción de emisiones de GEI</v>
          </cell>
        </row>
        <row r="9">
          <cell r="E9" t="str">
            <v>MA.4.1</v>
          </cell>
          <cell r="F9" t="str">
            <v>Evaluación y gestión de riesgos</v>
          </cell>
        </row>
        <row r="10">
          <cell r="E10" t="str">
            <v>MA.4.2</v>
          </cell>
          <cell r="F10" t="str">
            <v>Adaptación, IV-A y permeabilidad del suelo</v>
          </cell>
        </row>
      </sheetData>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ABLA_EU"/>
      <sheetName val="Tabla Resultados EU"/>
      <sheetName val="Panel Control EU"/>
      <sheetName val="EU1.1"/>
      <sheetName val="EU1.2"/>
      <sheetName val="EU1.3"/>
      <sheetName val="EU2.1"/>
      <sheetName val="EU2.2"/>
      <sheetName val="EU2.3"/>
      <sheetName val="EU2.4"/>
      <sheetName val="EU3.1"/>
      <sheetName val="EU3.2"/>
      <sheetName val="EU4.1"/>
      <sheetName val="EU4.2"/>
      <sheetName val="EU4.3"/>
    </sheetNames>
    <sheetDataSet>
      <sheetData sheetId="0"/>
      <sheetData sheetId="1">
        <row r="3">
          <cell r="E3" t="str">
            <v>EU.1.1</v>
          </cell>
          <cell r="F3" t="str">
            <v xml:space="preserve"> Renaturalización  (SbN)</v>
          </cell>
        </row>
        <row r="4">
          <cell r="E4" t="str">
            <v>EU.1.2</v>
          </cell>
          <cell r="F4" t="str">
            <v>Confort urbano. Diseño urbano basado en la Naturaleza. I-VA</v>
          </cell>
        </row>
        <row r="5">
          <cell r="E5" t="str">
            <v>EU.1.3</v>
          </cell>
          <cell r="F5" t="str">
            <v>Adaptar mediante acciones en el espacio urbano sostenibles y resilientes</v>
          </cell>
        </row>
        <row r="6">
          <cell r="E6" t="str">
            <v>EU.2.1</v>
          </cell>
          <cell r="F6" t="str">
            <v>Renovación y regeneración urbana</v>
          </cell>
        </row>
        <row r="7">
          <cell r="E7" t="str">
            <v>EU.2.2</v>
          </cell>
          <cell r="F7" t="str">
            <v>Ciudad de los 15´</v>
          </cell>
        </row>
        <row r="8">
          <cell r="E8" t="str">
            <v>EU.2.3</v>
          </cell>
          <cell r="F8" t="str">
            <v>Eficiencia y sostenibilidad de la urbanización. Planificación consciente</v>
          </cell>
        </row>
        <row r="9">
          <cell r="E9" t="str">
            <v>EU.2.4</v>
          </cell>
          <cell r="F9" t="str">
            <v>Actuar sobre usos y zonas vulnerables</v>
          </cell>
        </row>
        <row r="10">
          <cell r="E10" t="str">
            <v>EU.3.1</v>
          </cell>
          <cell r="F10" t="str">
            <v>Edificaciones eficientes y de consumo casi nulo.</v>
          </cell>
        </row>
        <row r="11">
          <cell r="E11" t="str">
            <v>EU.3.2</v>
          </cell>
          <cell r="F11" t="str">
            <v>Protección y resiliencia de la edificacion y la población</v>
          </cell>
        </row>
        <row r="12">
          <cell r="E12" t="str">
            <v>EU.4.1</v>
          </cell>
          <cell r="F12" t="str">
            <v>Diseño de superficies y edificaciones saludables</v>
          </cell>
        </row>
        <row r="13">
          <cell r="E13" t="str">
            <v>EU.4.2</v>
          </cell>
          <cell r="F13" t="str">
            <v>Propiciar entornos confortables</v>
          </cell>
        </row>
        <row r="14">
          <cell r="E14" t="str">
            <v>EU.4.3</v>
          </cell>
          <cell r="F14" t="str">
            <v xml:space="preserve">Atender a la diversidad de la comunidad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Tabla Resultados GDHE"/>
      <sheetName val="Panel Control GDHE"/>
      <sheetName val="GDHE 1.1"/>
      <sheetName val="GDHE 1.2"/>
      <sheetName val="GDHE 1.3"/>
      <sheetName val="GDHE 1.4"/>
      <sheetName val="GDHE 1.5"/>
      <sheetName val="GDHE 1.6"/>
      <sheetName val="GDHE 1.7"/>
      <sheetName val="GDHE 2.1"/>
      <sheetName val="GDHE 2.2"/>
      <sheetName val="GDHE 2.3"/>
      <sheetName val="GDHE 2.4"/>
      <sheetName val="GDHE 2.5"/>
      <sheetName val="GDHE 3.1"/>
      <sheetName val="GDHE 3.2"/>
      <sheetName val="GDHE 3.3"/>
      <sheetName val="GDHE 4.1."/>
      <sheetName val="GDHE 4.2."/>
    </sheetNames>
    <sheetDataSet>
      <sheetData sheetId="0">
        <row r="3">
          <cell r="E3" t="str">
            <v>GDHE 1.1</v>
          </cell>
          <cell r="F3" t="str">
            <v>Incluir en los parametros de valoración de las actuaciones los indicadores de las condiciones de vida de las personas desde el entorno más cercano</v>
          </cell>
        </row>
        <row r="4">
          <cell r="E4" t="str">
            <v>GDHE 1.2</v>
          </cell>
          <cell r="F4" t="str">
            <v>Atender a la vulnerabilidad de las condiciones de vida de las personas frente al cambio climático incorporando las intersecciones, transversalidad, equidad e inclusividad en la ordenación del territorio</v>
          </cell>
        </row>
        <row r="5">
          <cell r="E5" t="str">
            <v>GDHE 1.3</v>
          </cell>
          <cell r="F5" t="str">
            <v>Atender en el diseño y ejecución de acciones la incidencia de la situación sociodemográfica de la población local</v>
          </cell>
        </row>
        <row r="6">
          <cell r="E6" t="str">
            <v>GDHE 1.4</v>
          </cell>
          <cell r="F6" t="str">
            <v>Transversalizar parámetros de movilidad, confort, salud e interacción social en las actuaciones</v>
          </cell>
        </row>
        <row r="7">
          <cell r="E7" t="str">
            <v>GDHE 1.5</v>
          </cell>
          <cell r="F7" t="str">
            <v>Hacer las viviendas y edificios públicos inclusivos y adaptados a los impactos del cambio climático</v>
          </cell>
        </row>
        <row r="8">
          <cell r="E8" t="str">
            <v>GDHE 1.6</v>
          </cell>
          <cell r="F8" t="str">
            <v>Ejecutar/adaptar el espacio urbano y el entorno construido a los criterios del urbanismo de género inclusivo, atendiendo a la diversidad funcional, la edad, el origen</v>
          </cell>
        </row>
        <row r="9">
          <cell r="E9" t="str">
            <v>GDHE 1.7</v>
          </cell>
          <cell r="F9" t="str">
            <v>Incluir estrategias participativas que implementen las líneas de actuación de la ordenación del territorio que mitiguen los impactos del cambio climático sobre las personas</v>
          </cell>
        </row>
        <row r="10">
          <cell r="E10" t="str">
            <v>GDHE 2.1</v>
          </cell>
          <cell r="F10" t="str">
            <v>Valoración Económica de las SbN y cuantifiación de los servicios ecosistémicos y cobeneficios</v>
          </cell>
        </row>
        <row r="11">
          <cell r="E11" t="str">
            <v>GDHE 2.2</v>
          </cell>
        </row>
        <row r="12">
          <cell r="E12" t="str">
            <v>GDHE 2.3</v>
          </cell>
          <cell r="F12" t="str">
            <v>Estimación de la recaudación tributaria y ahorro en los costes de mantenimiento y conservación derivados de la implantación de SbN</v>
          </cell>
        </row>
        <row r="13">
          <cell r="E13" t="str">
            <v>GDHE 2.4</v>
          </cell>
          <cell r="F13" t="str">
            <v>Estudio Financiero y Viabilidad Económica</v>
          </cell>
        </row>
        <row r="14">
          <cell r="E14" t="str">
            <v>GDHE 2.5</v>
          </cell>
          <cell r="F14" t="str">
            <v xml:space="preserve">Gestión urbanística </v>
          </cell>
        </row>
        <row r="15">
          <cell r="E15" t="str">
            <v>GDHE 3.1</v>
          </cell>
          <cell r="F15" t="str">
            <v>Sectores económicos prioritarios ante el cambio climático</v>
          </cell>
        </row>
        <row r="16">
          <cell r="E16" t="str">
            <v>GDHE 3.2</v>
          </cell>
          <cell r="F16" t="str">
            <v>Facilitación desde el urbanismo de las medidas contempladas en los Planes de Continuidad Económica o del Negocio para la minización del riesgo de interrupción de la actividad.</v>
          </cell>
        </row>
        <row r="17">
          <cell r="E17" t="str">
            <v>GDHE 3.3</v>
          </cell>
          <cell r="F17" t="str">
            <v>Alianzas público-privadas</v>
          </cell>
        </row>
        <row r="18">
          <cell r="E18" t="str">
            <v>GDHE 4.1</v>
          </cell>
          <cell r="F18" t="str">
            <v>Vulnerabilidad asociada a las y los trabajadores de aquellos ámbitos laborales más vulnerables ante los impactos del cambio climático</v>
          </cell>
        </row>
        <row r="19">
          <cell r="E19" t="str">
            <v>GDHE 4.2</v>
          </cell>
          <cell r="F19" t="str">
            <v>Empleo verde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Q176"/>
  <sheetViews>
    <sheetView topLeftCell="T110" zoomScale="55" zoomScaleNormal="55" workbookViewId="0">
      <selection activeCell="AK131" sqref="AK131"/>
    </sheetView>
  </sheetViews>
  <sheetFormatPr baseColWidth="10" defaultRowHeight="14.4"/>
  <cols>
    <col min="2" max="2" width="61.6640625" customWidth="1"/>
    <col min="3" max="3" width="15.77734375" customWidth="1"/>
    <col min="4" max="4" width="8.88671875" customWidth="1"/>
    <col min="5" max="5" width="9.44140625" customWidth="1"/>
    <col min="6" max="6" width="11" customWidth="1"/>
    <col min="7" max="8" width="15.77734375" hidden="1" customWidth="1"/>
    <col min="9" max="9" width="15.6640625" customWidth="1"/>
    <col min="10" max="10" width="62.5546875" customWidth="1"/>
    <col min="11" max="11" width="13.6640625" customWidth="1"/>
    <col min="12" max="12" width="15.5546875" hidden="1" customWidth="1"/>
    <col min="13" max="13" width="8.88671875" customWidth="1"/>
    <col min="14" max="14" width="9.44140625" customWidth="1"/>
    <col min="15" max="15" width="11" customWidth="1"/>
    <col min="16" max="17" width="15.77734375" hidden="1" customWidth="1"/>
    <col min="18" max="18" width="14.44140625" customWidth="1"/>
    <col min="19" max="19" width="60.21875" customWidth="1"/>
    <col min="20" max="20" width="16.77734375" customWidth="1"/>
    <col min="21" max="21" width="19.5546875" hidden="1" customWidth="1"/>
    <col min="22" max="22" width="8.88671875" customWidth="1"/>
    <col min="23" max="23" width="9.44140625" customWidth="1"/>
    <col min="24" max="24" width="11" customWidth="1"/>
    <col min="25" max="26" width="15.77734375" hidden="1" customWidth="1"/>
    <col min="27" max="27" width="14.44140625" customWidth="1"/>
    <col min="28" max="28" width="39.88671875" customWidth="1"/>
    <col min="29" max="29" width="17.44140625" customWidth="1"/>
    <col min="30" max="30" width="15.5546875" hidden="1" customWidth="1"/>
    <col min="31" max="31" width="8.88671875" customWidth="1"/>
    <col min="32" max="32" width="9.44140625" customWidth="1"/>
    <col min="33" max="33" width="11" customWidth="1"/>
    <col min="34" max="35" width="15.77734375" hidden="1" customWidth="1"/>
    <col min="36" max="36" width="14.44140625" customWidth="1"/>
    <col min="37" max="37" width="19.109375" customWidth="1"/>
    <col min="38" max="42" width="11.5546875" customWidth="1"/>
  </cols>
  <sheetData>
    <row r="1" spans="1:43" s="5" customFormat="1" ht="43.2" customHeight="1">
      <c r="A1" s="6"/>
      <c r="B1" s="6"/>
      <c r="C1" s="25" t="s">
        <v>125</v>
      </c>
      <c r="D1" s="158" t="s">
        <v>138</v>
      </c>
      <c r="E1" s="159"/>
      <c r="F1" s="160"/>
      <c r="G1" s="156" t="s">
        <v>129</v>
      </c>
      <c r="H1" s="154" t="s">
        <v>37</v>
      </c>
      <c r="I1" s="164" t="s">
        <v>127</v>
      </c>
      <c r="J1" s="42"/>
      <c r="K1" s="25" t="s">
        <v>125</v>
      </c>
      <c r="L1" s="160"/>
      <c r="M1" s="158" t="s">
        <v>135</v>
      </c>
      <c r="N1" s="159"/>
      <c r="O1" s="160"/>
      <c r="P1" s="156" t="s">
        <v>129</v>
      </c>
      <c r="Q1" s="154" t="s">
        <v>37</v>
      </c>
      <c r="R1" s="156" t="s">
        <v>126</v>
      </c>
      <c r="S1" s="42"/>
      <c r="T1" s="39" t="s">
        <v>125</v>
      </c>
      <c r="U1" s="25"/>
      <c r="V1" s="158" t="s">
        <v>136</v>
      </c>
      <c r="W1" s="159"/>
      <c r="X1" s="160"/>
      <c r="Y1" s="156" t="s">
        <v>129</v>
      </c>
      <c r="Z1" s="154" t="s">
        <v>37</v>
      </c>
      <c r="AA1" s="156" t="s">
        <v>128</v>
      </c>
      <c r="AB1" s="42"/>
      <c r="AC1" s="39" t="s">
        <v>125</v>
      </c>
      <c r="AD1" s="39"/>
      <c r="AE1" s="158" t="s">
        <v>137</v>
      </c>
      <c r="AF1" s="159"/>
      <c r="AG1" s="160"/>
      <c r="AH1" s="156" t="s">
        <v>129</v>
      </c>
      <c r="AI1" s="154" t="s">
        <v>37</v>
      </c>
      <c r="AJ1" s="156" t="s">
        <v>131</v>
      </c>
      <c r="AK1" s="156" t="s">
        <v>133</v>
      </c>
    </row>
    <row r="2" spans="1:43" s="5" customFormat="1" ht="28.8">
      <c r="A2" s="26" t="str">
        <f>'Tabla Resultados FC'!C3</f>
        <v>TPB.1.1</v>
      </c>
      <c r="B2" s="26" t="str">
        <f>'Tabla Resultados FC'!D3</f>
        <v>Continuidad y funcionalidad ecológica de la Infraestructura Verde-Azul</v>
      </c>
      <c r="C2" s="29">
        <f>100%/4</f>
        <v>0.25</v>
      </c>
      <c r="D2" s="161"/>
      <c r="E2" s="162"/>
      <c r="F2" s="163"/>
      <c r="G2" s="157"/>
      <c r="H2" s="155"/>
      <c r="I2" s="164"/>
      <c r="J2" s="42" t="str">
        <f>B2</f>
        <v>Continuidad y funcionalidad ecológica de la Infraestructura Verde-Azul</v>
      </c>
      <c r="K2" s="29">
        <f>100%/4</f>
        <v>0.25</v>
      </c>
      <c r="L2" s="163"/>
      <c r="M2" s="161"/>
      <c r="N2" s="162"/>
      <c r="O2" s="163"/>
      <c r="P2" s="157"/>
      <c r="Q2" s="155"/>
      <c r="R2" s="157"/>
      <c r="S2" s="42" t="str">
        <f>B2</f>
        <v>Continuidad y funcionalidad ecológica de la Infraestructura Verde-Azul</v>
      </c>
      <c r="T2" s="40">
        <f>100%/4</f>
        <v>0.25</v>
      </c>
      <c r="U2" s="29"/>
      <c r="V2" s="161"/>
      <c r="W2" s="162"/>
      <c r="X2" s="163"/>
      <c r="Y2" s="157"/>
      <c r="Z2" s="155"/>
      <c r="AA2" s="157"/>
      <c r="AB2" s="42" t="str">
        <f>J2</f>
        <v>Continuidad y funcionalidad ecológica de la Infraestructura Verde-Azul</v>
      </c>
      <c r="AC2" s="40">
        <f>100%/4</f>
        <v>0.25</v>
      </c>
      <c r="AD2" s="40"/>
      <c r="AE2" s="161"/>
      <c r="AF2" s="162"/>
      <c r="AG2" s="163"/>
      <c r="AH2" s="157"/>
      <c r="AI2" s="155"/>
      <c r="AJ2" s="157"/>
      <c r="AK2" s="157"/>
    </row>
    <row r="3" spans="1:43" s="5" customFormat="1" ht="14.4" customHeight="1">
      <c r="A3" s="6"/>
      <c r="B3" s="6"/>
      <c r="C3" s="6"/>
      <c r="D3" s="9" t="s">
        <v>33</v>
      </c>
      <c r="E3" s="9" t="s">
        <v>34</v>
      </c>
      <c r="F3" s="9" t="s">
        <v>35</v>
      </c>
      <c r="G3" s="6"/>
      <c r="H3" s="6"/>
      <c r="I3" s="6"/>
      <c r="J3" s="6"/>
      <c r="K3" s="6"/>
      <c r="L3" s="6"/>
      <c r="M3" s="9" t="s">
        <v>33</v>
      </c>
      <c r="N3" s="9" t="s">
        <v>34</v>
      </c>
      <c r="O3" s="9" t="s">
        <v>35</v>
      </c>
      <c r="P3" s="6"/>
      <c r="Q3" s="6"/>
      <c r="R3" s="6"/>
      <c r="S3" s="6"/>
      <c r="T3" s="6"/>
      <c r="U3" s="6"/>
      <c r="V3" s="9" t="s">
        <v>33</v>
      </c>
      <c r="W3" s="9" t="s">
        <v>34</v>
      </c>
      <c r="X3" s="9" t="s">
        <v>35</v>
      </c>
      <c r="Y3" s="6"/>
      <c r="Z3" s="6"/>
      <c r="AA3" s="6"/>
      <c r="AB3" s="6"/>
      <c r="AC3" s="6"/>
      <c r="AD3" s="6"/>
      <c r="AE3" s="9" t="s">
        <v>33</v>
      </c>
      <c r="AF3" s="9" t="s">
        <v>34</v>
      </c>
      <c r="AG3" s="9" t="s">
        <v>35</v>
      </c>
      <c r="AH3" s="6"/>
      <c r="AI3" s="6"/>
      <c r="AJ3" s="6"/>
      <c r="AK3" s="6"/>
    </row>
    <row r="4" spans="1:43" s="5" customFormat="1" ht="13.8" hidden="1" customHeight="1">
      <c r="A4" s="6"/>
      <c r="B4" s="6"/>
      <c r="C4" s="35"/>
      <c r="D4" s="10">
        <f>C5*50%</f>
        <v>4.1666666666666664E-2</v>
      </c>
      <c r="E4" s="10">
        <f>C5*75%</f>
        <v>6.25E-2</v>
      </c>
      <c r="F4" s="10">
        <f>C5*100%</f>
        <v>8.3333333333333329E-2</v>
      </c>
      <c r="G4" s="6"/>
      <c r="H4" s="6"/>
      <c r="I4" s="6"/>
      <c r="J4" s="6"/>
      <c r="K4" s="6"/>
      <c r="L4" s="6"/>
      <c r="M4" s="10">
        <f>K5*50%</f>
        <v>4.1666666666666664E-2</v>
      </c>
      <c r="N4" s="10">
        <f>K5*75%</f>
        <v>6.25E-2</v>
      </c>
      <c r="O4" s="10">
        <f>K5*100%</f>
        <v>8.3333333333333329E-2</v>
      </c>
      <c r="P4" s="6"/>
      <c r="Q4" s="6"/>
      <c r="R4" s="6"/>
      <c r="S4" s="6"/>
      <c r="T4" s="35"/>
      <c r="U4" s="6"/>
      <c r="V4" s="10">
        <f>T5*50%</f>
        <v>4.1666666666666664E-2</v>
      </c>
      <c r="W4" s="10">
        <f>T5*75%</f>
        <v>6.25E-2</v>
      </c>
      <c r="X4" s="10">
        <f>T5*100%</f>
        <v>8.3333333333333329E-2</v>
      </c>
      <c r="Y4" s="6"/>
      <c r="Z4" s="6"/>
      <c r="AA4" s="6"/>
      <c r="AB4" s="6"/>
      <c r="AC4" s="6"/>
      <c r="AD4" s="6"/>
      <c r="AE4" s="10">
        <f>AC5*50%</f>
        <v>4.1666666666666664E-2</v>
      </c>
      <c r="AF4" s="10">
        <f>AC5*75%</f>
        <v>6.25E-2</v>
      </c>
      <c r="AG4" s="10">
        <f>AC5*100%</f>
        <v>8.3333333333333329E-2</v>
      </c>
      <c r="AH4" s="6"/>
      <c r="AI4" s="6"/>
      <c r="AJ4" s="6"/>
      <c r="AK4" s="6"/>
    </row>
    <row r="5" spans="1:43" s="5" customFormat="1" ht="28.8">
      <c r="A5" s="6"/>
      <c r="B5" s="36" t="s">
        <v>139</v>
      </c>
      <c r="C5" s="8">
        <f>C2/3</f>
        <v>8.3333333333333329E-2</v>
      </c>
      <c r="D5" s="21"/>
      <c r="E5" s="21"/>
      <c r="F5" s="21"/>
      <c r="G5" s="11">
        <v>3</v>
      </c>
      <c r="H5" s="12">
        <f>INDEX(D4:F4,G5)</f>
        <v>8.3333333333333329E-2</v>
      </c>
      <c r="I5" s="13">
        <f>H5</f>
        <v>8.3333333333333329E-2</v>
      </c>
      <c r="J5" s="36" t="s">
        <v>142</v>
      </c>
      <c r="K5" s="8">
        <f>K2/3</f>
        <v>8.3333333333333329E-2</v>
      </c>
      <c r="L5" s="11" t="e">
        <f>IF(#REF!="Sí",1)+IF(#REF!="No",0)</f>
        <v>#REF!</v>
      </c>
      <c r="M5" s="21"/>
      <c r="N5" s="21"/>
      <c r="O5" s="21"/>
      <c r="P5" s="11">
        <v>3</v>
      </c>
      <c r="Q5" s="12">
        <f>INDEX(M4:O4,P5)</f>
        <v>8.3333333333333329E-2</v>
      </c>
      <c r="R5" s="13">
        <f>Q5</f>
        <v>8.3333333333333329E-2</v>
      </c>
      <c r="S5" s="36" t="s">
        <v>144</v>
      </c>
      <c r="T5" s="8">
        <f>T2/3</f>
        <v>8.3333333333333329E-2</v>
      </c>
      <c r="U5" s="11" t="e">
        <f>IF(#REF!="Sí",1)+IF(#REF!="No",0)</f>
        <v>#REF!</v>
      </c>
      <c r="V5" s="21"/>
      <c r="W5" s="21"/>
      <c r="X5" s="21"/>
      <c r="Y5" s="11">
        <v>3</v>
      </c>
      <c r="Z5" s="12">
        <f>INDEX(V4:X4,Y5)</f>
        <v>8.3333333333333329E-2</v>
      </c>
      <c r="AA5" s="13">
        <f>Z5</f>
        <v>8.3333333333333329E-2</v>
      </c>
      <c r="AB5" s="36" t="s">
        <v>146</v>
      </c>
      <c r="AC5" s="8">
        <f>AC2/3</f>
        <v>8.3333333333333329E-2</v>
      </c>
      <c r="AD5" s="11" t="e">
        <f>IF(#REF!="Sí",1)+IF(#REF!="No",0)</f>
        <v>#REF!</v>
      </c>
      <c r="AE5" s="21"/>
      <c r="AF5" s="21"/>
      <c r="AG5" s="21"/>
      <c r="AH5" s="11">
        <v>3</v>
      </c>
      <c r="AI5" s="12">
        <f>INDEX(AE4:AG4,AH5)</f>
        <v>8.3333333333333329E-2</v>
      </c>
      <c r="AJ5" s="13">
        <f>AI5</f>
        <v>8.3333333333333329E-2</v>
      </c>
      <c r="AK5" s="14"/>
      <c r="AQ5" s="5">
        <v>1</v>
      </c>
    </row>
    <row r="6" spans="1:43" s="5" customFormat="1" ht="17.399999999999999" hidden="1" customHeight="1">
      <c r="A6" s="6"/>
      <c r="B6" s="28"/>
      <c r="C6" s="28"/>
      <c r="D6" s="10">
        <f>C7*50%</f>
        <v>4.1666666666666664E-2</v>
      </c>
      <c r="E6" s="10">
        <f>C7*75%</f>
        <v>6.25E-2</v>
      </c>
      <c r="F6" s="10">
        <f>C7*100%</f>
        <v>8.3333333333333329E-2</v>
      </c>
      <c r="G6" s="17"/>
      <c r="H6" s="17"/>
      <c r="I6" s="18"/>
      <c r="J6" s="28"/>
      <c r="K6" s="28"/>
      <c r="L6" s="19"/>
      <c r="M6" s="10">
        <f>K7*50%</f>
        <v>4.1666666666666664E-2</v>
      </c>
      <c r="N6" s="10">
        <f>K7*75%</f>
        <v>6.25E-2</v>
      </c>
      <c r="O6" s="10">
        <f>K7*100%</f>
        <v>8.3333333333333329E-2</v>
      </c>
      <c r="P6" s="17"/>
      <c r="Q6" s="17"/>
      <c r="R6" s="18"/>
      <c r="S6" s="28"/>
      <c r="T6" s="28"/>
      <c r="U6" s="19"/>
      <c r="V6" s="10">
        <f>T7*50%</f>
        <v>4.1666666666666664E-2</v>
      </c>
      <c r="W6" s="10">
        <f>T7*75%</f>
        <v>6.25E-2</v>
      </c>
      <c r="X6" s="10">
        <f>T7*100%</f>
        <v>8.3333333333333329E-2</v>
      </c>
      <c r="Y6" s="17"/>
      <c r="Z6" s="17"/>
      <c r="AA6" s="18"/>
      <c r="AB6" s="28"/>
      <c r="AC6" s="28"/>
      <c r="AD6" s="19"/>
      <c r="AE6" s="10">
        <f>AC7*50%</f>
        <v>4.1666666666666664E-2</v>
      </c>
      <c r="AF6" s="10">
        <f>AC7*75%</f>
        <v>6.25E-2</v>
      </c>
      <c r="AG6" s="10">
        <f>AC7*100%</f>
        <v>8.3333333333333329E-2</v>
      </c>
      <c r="AH6" s="17"/>
      <c r="AI6" s="17"/>
      <c r="AJ6" s="18"/>
      <c r="AK6" s="6"/>
    </row>
    <row r="7" spans="1:43" s="5" customFormat="1" ht="72.599999999999994" thickBot="1">
      <c r="A7" s="6"/>
      <c r="B7" s="36" t="s">
        <v>140</v>
      </c>
      <c r="C7" s="8">
        <f>C2/3</f>
        <v>8.3333333333333329E-2</v>
      </c>
      <c r="D7" s="21"/>
      <c r="E7" s="21"/>
      <c r="F7" s="21"/>
      <c r="G7" s="11">
        <v>3</v>
      </c>
      <c r="H7" s="12">
        <f>INDEX(D6:F6,G7)</f>
        <v>8.3333333333333329E-2</v>
      </c>
      <c r="I7" s="13">
        <f>H7</f>
        <v>8.3333333333333329E-2</v>
      </c>
      <c r="J7" s="36" t="s">
        <v>145</v>
      </c>
      <c r="K7" s="8">
        <f>K2/3</f>
        <v>8.3333333333333329E-2</v>
      </c>
      <c r="L7" s="11" t="e">
        <f>IF(#REF!="Sí",1)+IF(#REF!="No",0)</f>
        <v>#REF!</v>
      </c>
      <c r="M7" s="21"/>
      <c r="N7" s="21"/>
      <c r="O7" s="21"/>
      <c r="P7" s="11">
        <v>3</v>
      </c>
      <c r="Q7" s="12">
        <f>INDEX(M6:O6,P7)</f>
        <v>8.3333333333333329E-2</v>
      </c>
      <c r="R7" s="13">
        <f>Q7</f>
        <v>8.3333333333333329E-2</v>
      </c>
      <c r="S7" s="36" t="s">
        <v>132</v>
      </c>
      <c r="T7" s="8">
        <f>T2/3</f>
        <v>8.3333333333333329E-2</v>
      </c>
      <c r="U7" s="11" t="e">
        <f>IF(#REF!="Sí",1)+IF(#REF!="No",0)</f>
        <v>#REF!</v>
      </c>
      <c r="V7" s="21"/>
      <c r="W7" s="21"/>
      <c r="X7" s="21"/>
      <c r="Y7" s="11">
        <v>3</v>
      </c>
      <c r="Z7" s="12">
        <f>INDEX(V6:X6,Y7)</f>
        <v>8.3333333333333329E-2</v>
      </c>
      <c r="AA7" s="13">
        <f>Z7</f>
        <v>8.3333333333333329E-2</v>
      </c>
      <c r="AB7" s="36" t="s">
        <v>130</v>
      </c>
      <c r="AC7" s="8">
        <f>AC2/3</f>
        <v>8.3333333333333329E-2</v>
      </c>
      <c r="AD7" s="11" t="e">
        <f>IF(#REF!="Sí",1)+IF(#REF!="No",0)</f>
        <v>#REF!</v>
      </c>
      <c r="AE7" s="21"/>
      <c r="AF7" s="21"/>
      <c r="AG7" s="21"/>
      <c r="AH7" s="11">
        <v>3</v>
      </c>
      <c r="AI7" s="12">
        <f>INDEX(AE6:AG6,AH7)</f>
        <v>8.3333333333333329E-2</v>
      </c>
      <c r="AJ7" s="13">
        <f>AI7</f>
        <v>8.3333333333333329E-2</v>
      </c>
      <c r="AK7" s="6"/>
    </row>
    <row r="8" spans="1:43" s="5" customFormat="1" ht="14.4" hidden="1" customHeight="1" thickBot="1">
      <c r="A8" s="6"/>
      <c r="B8" s="28"/>
      <c r="C8" s="28"/>
      <c r="D8" s="10">
        <f>C9*50%</f>
        <v>4.1666666666666664E-2</v>
      </c>
      <c r="E8" s="10">
        <f>C9*75%</f>
        <v>6.25E-2</v>
      </c>
      <c r="F8" s="10">
        <f>C9*100%</f>
        <v>8.3333333333333329E-2</v>
      </c>
      <c r="G8" s="17"/>
      <c r="H8" s="17"/>
      <c r="I8" s="18"/>
      <c r="J8" s="28"/>
      <c r="K8" s="28"/>
      <c r="L8" s="19"/>
      <c r="M8" s="10">
        <f>K9*50%</f>
        <v>4.1666666666666664E-2</v>
      </c>
      <c r="N8" s="10">
        <f>K9*75%</f>
        <v>6.25E-2</v>
      </c>
      <c r="O8" s="10">
        <f>K9*100%</f>
        <v>8.3333333333333329E-2</v>
      </c>
      <c r="P8" s="17"/>
      <c r="Q8" s="17"/>
      <c r="R8" s="18"/>
      <c r="S8" s="28"/>
      <c r="T8" s="28"/>
      <c r="U8" s="19"/>
      <c r="V8" s="10">
        <f>T9*50%</f>
        <v>4.1666666666666664E-2</v>
      </c>
      <c r="W8" s="10">
        <f>T9*75%</f>
        <v>6.25E-2</v>
      </c>
      <c r="X8" s="10">
        <f>T9*100%</f>
        <v>8.3333333333333329E-2</v>
      </c>
      <c r="Y8" s="17"/>
      <c r="Z8" s="17"/>
      <c r="AA8" s="18"/>
      <c r="AB8" s="28"/>
      <c r="AC8" s="28"/>
      <c r="AD8" s="19"/>
      <c r="AE8" s="10">
        <f>AC9*50%</f>
        <v>4.1666666666666664E-2</v>
      </c>
      <c r="AF8" s="10">
        <f>AC9*75%</f>
        <v>6.25E-2</v>
      </c>
      <c r="AG8" s="10">
        <f>AC9*100%</f>
        <v>8.3333333333333329E-2</v>
      </c>
      <c r="AH8" s="17"/>
      <c r="AI8" s="17"/>
      <c r="AJ8" s="18"/>
      <c r="AK8" s="6"/>
    </row>
    <row r="9" spans="1:43" s="5" customFormat="1" ht="29.4" thickBot="1">
      <c r="A9" s="6"/>
      <c r="B9" s="36" t="s">
        <v>141</v>
      </c>
      <c r="C9" s="8">
        <f>C2/3</f>
        <v>8.3333333333333329E-2</v>
      </c>
      <c r="D9" s="21"/>
      <c r="E9" s="21"/>
      <c r="F9" s="21"/>
      <c r="G9" s="11">
        <v>3</v>
      </c>
      <c r="H9" s="12">
        <f>INDEX(D8:F8,G9)</f>
        <v>8.3333333333333329E-2</v>
      </c>
      <c r="I9" s="13">
        <f>H9</f>
        <v>8.3333333333333329E-2</v>
      </c>
      <c r="J9" s="36" t="s">
        <v>143</v>
      </c>
      <c r="K9" s="8">
        <f>K2/3</f>
        <v>8.3333333333333329E-2</v>
      </c>
      <c r="L9" s="11" t="e">
        <f>IF(#REF!="Sí",1)+IF(#REF!="No",0)</f>
        <v>#REF!</v>
      </c>
      <c r="M9" s="21"/>
      <c r="N9" s="21"/>
      <c r="O9" s="21"/>
      <c r="P9" s="11">
        <v>3</v>
      </c>
      <c r="Q9" s="12">
        <f>INDEX(M8:O8,P9)</f>
        <v>8.3333333333333329E-2</v>
      </c>
      <c r="R9" s="13">
        <f>Q9</f>
        <v>8.3333333333333329E-2</v>
      </c>
      <c r="S9" s="36" t="s">
        <v>132</v>
      </c>
      <c r="T9" s="8">
        <f>T2/3</f>
        <v>8.3333333333333329E-2</v>
      </c>
      <c r="U9" s="32" t="e">
        <f>IF(#REF!="Sí",1)+IF(#REF!="No",0)</f>
        <v>#REF!</v>
      </c>
      <c r="V9" s="21"/>
      <c r="W9" s="21"/>
      <c r="X9" s="21"/>
      <c r="Y9" s="11">
        <v>3</v>
      </c>
      <c r="Z9" s="12">
        <f>INDEX(V8:X8,Y9)</f>
        <v>8.3333333333333329E-2</v>
      </c>
      <c r="AA9" s="13">
        <f>Z9</f>
        <v>8.3333333333333329E-2</v>
      </c>
      <c r="AB9" s="36" t="s">
        <v>147</v>
      </c>
      <c r="AC9" s="8">
        <f>AC2/3</f>
        <v>8.3333333333333329E-2</v>
      </c>
      <c r="AD9" s="11" t="e">
        <f>IF(#REF!="Sí",1)+IF(#REF!="No",0)</f>
        <v>#REF!</v>
      </c>
      <c r="AE9" s="21"/>
      <c r="AF9" s="21"/>
      <c r="AG9" s="21"/>
      <c r="AH9" s="11">
        <v>3</v>
      </c>
      <c r="AI9" s="12">
        <f>INDEX(AE8:AG8,AH9)</f>
        <v>8.3333333333333329E-2</v>
      </c>
      <c r="AJ9" s="13">
        <f>AI9</f>
        <v>8.3333333333333329E-2</v>
      </c>
      <c r="AK9" s="15">
        <f>SUM(I10,R10,AA10,AJ10)</f>
        <v>1</v>
      </c>
    </row>
    <row r="10" spans="1:43" s="5" customFormat="1" ht="14.4" customHeight="1">
      <c r="A10" s="6"/>
      <c r="B10" s="28"/>
      <c r="C10" s="34">
        <f>SUM(C5:C9)</f>
        <v>0.25</v>
      </c>
      <c r="D10" s="28"/>
      <c r="E10" s="28"/>
      <c r="F10" s="28"/>
      <c r="G10" s="28"/>
      <c r="H10" s="28"/>
      <c r="I10" s="34">
        <f>I5+I7+I9</f>
        <v>0.25</v>
      </c>
      <c r="J10" s="28"/>
      <c r="K10" s="34">
        <f>SUM(K5:K9)</f>
        <v>0.25</v>
      </c>
      <c r="L10"/>
      <c r="M10"/>
      <c r="N10"/>
      <c r="O10"/>
      <c r="P10"/>
      <c r="Q10"/>
      <c r="R10" s="34">
        <f>R5+R7+R9</f>
        <v>0.25</v>
      </c>
      <c r="S10" s="28"/>
      <c r="T10" s="34">
        <f>SUM(T5:T9)</f>
        <v>0.25</v>
      </c>
      <c r="U10" s="34" t="e">
        <f>SUM(U5:U9)</f>
        <v>#REF!</v>
      </c>
      <c r="V10"/>
      <c r="W10"/>
      <c r="X10"/>
      <c r="Y10"/>
      <c r="Z10"/>
      <c r="AA10" s="34">
        <f>AA5+AA7+AA9</f>
        <v>0.25</v>
      </c>
      <c r="AB10" s="28"/>
      <c r="AC10" s="34">
        <f>SUM(AC5:AC9)</f>
        <v>0.25</v>
      </c>
      <c r="AD10"/>
      <c r="AE10"/>
      <c r="AF10"/>
      <c r="AG10"/>
      <c r="AH10"/>
      <c r="AI10"/>
      <c r="AJ10" s="34">
        <f>AJ5+AJ7+AJ9</f>
        <v>0.25</v>
      </c>
      <c r="AK10" s="6"/>
    </row>
    <row r="11" spans="1:43" s="5" customFormat="1">
      <c r="A11"/>
      <c r="B11" s="28"/>
      <c r="C11" s="28"/>
      <c r="D11" s="28"/>
      <c r="E11" s="28"/>
      <c r="F11" s="28"/>
      <c r="G11" s="28"/>
      <c r="H11" s="28"/>
      <c r="I11" s="41"/>
      <c r="J11" s="28"/>
      <c r="K11" s="28"/>
      <c r="L11"/>
      <c r="M11"/>
      <c r="N11"/>
      <c r="O11"/>
      <c r="P11"/>
      <c r="Q11"/>
      <c r="R11"/>
      <c r="S11" s="28"/>
      <c r="T11" s="28"/>
      <c r="U11"/>
      <c r="V11"/>
      <c r="W11"/>
      <c r="X11"/>
      <c r="Y11"/>
      <c r="Z11"/>
      <c r="AA11" s="31"/>
      <c r="AB11" s="16"/>
      <c r="AC11" s="16"/>
      <c r="AD11"/>
      <c r="AE11"/>
      <c r="AF11"/>
      <c r="AG11"/>
      <c r="AH11"/>
      <c r="AI11"/>
      <c r="AJ11" s="31"/>
      <c r="AK11"/>
      <c r="AL11"/>
    </row>
    <row r="12" spans="1:43">
      <c r="B12" s="28"/>
      <c r="C12" s="28"/>
      <c r="D12" s="28"/>
      <c r="E12" s="28"/>
      <c r="F12" s="28"/>
      <c r="G12" s="28"/>
      <c r="T12" s="28"/>
    </row>
    <row r="13" spans="1:43" ht="28.8" customHeight="1">
      <c r="A13" s="6"/>
      <c r="B13" s="6"/>
      <c r="C13" s="25" t="s">
        <v>125</v>
      </c>
      <c r="D13" s="158" t="s">
        <v>134</v>
      </c>
      <c r="E13" s="159"/>
      <c r="F13" s="160"/>
      <c r="G13" s="156" t="s">
        <v>129</v>
      </c>
      <c r="H13" s="154" t="s">
        <v>37</v>
      </c>
      <c r="I13" s="164" t="s">
        <v>127</v>
      </c>
      <c r="J13" s="42"/>
      <c r="K13" s="25" t="s">
        <v>125</v>
      </c>
      <c r="L13" s="160"/>
      <c r="M13" s="158" t="s">
        <v>135</v>
      </c>
      <c r="N13" s="159"/>
      <c r="O13" s="160"/>
      <c r="P13" s="156" t="s">
        <v>129</v>
      </c>
      <c r="Q13" s="154" t="s">
        <v>37</v>
      </c>
      <c r="R13" s="156" t="s">
        <v>126</v>
      </c>
      <c r="S13" s="42"/>
      <c r="T13" s="39" t="s">
        <v>125</v>
      </c>
      <c r="U13" s="25"/>
      <c r="V13" s="158" t="s">
        <v>136</v>
      </c>
      <c r="W13" s="159"/>
      <c r="X13" s="160"/>
      <c r="Y13" s="156" t="s">
        <v>129</v>
      </c>
      <c r="Z13" s="154" t="s">
        <v>37</v>
      </c>
      <c r="AA13" s="156" t="s">
        <v>128</v>
      </c>
      <c r="AB13" s="42"/>
      <c r="AC13" s="39" t="s">
        <v>125</v>
      </c>
      <c r="AD13" s="39"/>
      <c r="AE13" s="158" t="s">
        <v>137</v>
      </c>
      <c r="AF13" s="159"/>
      <c r="AG13" s="160"/>
      <c r="AH13" s="156" t="s">
        <v>129</v>
      </c>
      <c r="AI13" s="154" t="s">
        <v>37</v>
      </c>
      <c r="AJ13" s="156" t="s">
        <v>131</v>
      </c>
      <c r="AK13" s="156" t="s">
        <v>133</v>
      </c>
    </row>
    <row r="14" spans="1:43" ht="28.8" customHeight="1">
      <c r="A14" s="26" t="str">
        <f>'Tabla Resultados FC'!C4</f>
        <v>TPB.1.2</v>
      </c>
      <c r="B14" s="30" t="str">
        <f>'Tabla Resultados FC'!D4</f>
        <v>Conservación, restauración y puesta en valor de los ecosistemas naturales frente al cambio climático</v>
      </c>
      <c r="C14" s="29">
        <f>100%/4</f>
        <v>0.25</v>
      </c>
      <c r="D14" s="161"/>
      <c r="E14" s="162"/>
      <c r="F14" s="163"/>
      <c r="G14" s="157"/>
      <c r="H14" s="155"/>
      <c r="I14" s="164"/>
      <c r="J14" s="42" t="str">
        <f>B14</f>
        <v>Conservación, restauración y puesta en valor de los ecosistemas naturales frente al cambio climático</v>
      </c>
      <c r="K14" s="29">
        <f>100%/4</f>
        <v>0.25</v>
      </c>
      <c r="L14" s="163"/>
      <c r="M14" s="161"/>
      <c r="N14" s="162"/>
      <c r="O14" s="163"/>
      <c r="P14" s="157"/>
      <c r="Q14" s="155"/>
      <c r="R14" s="157"/>
      <c r="S14" s="42" t="str">
        <f>B14</f>
        <v>Conservación, restauración y puesta en valor de los ecosistemas naturales frente al cambio climático</v>
      </c>
      <c r="T14" s="40">
        <f>100%/4</f>
        <v>0.25</v>
      </c>
      <c r="U14" s="29"/>
      <c r="V14" s="161"/>
      <c r="W14" s="162"/>
      <c r="X14" s="163"/>
      <c r="Y14" s="157"/>
      <c r="Z14" s="155"/>
      <c r="AA14" s="157"/>
      <c r="AB14" s="42" t="str">
        <f>J14</f>
        <v>Conservación, restauración y puesta en valor de los ecosistemas naturales frente al cambio climático</v>
      </c>
      <c r="AC14" s="40">
        <f>100%/4</f>
        <v>0.25</v>
      </c>
      <c r="AD14" s="40"/>
      <c r="AE14" s="161"/>
      <c r="AF14" s="162"/>
      <c r="AG14" s="163"/>
      <c r="AH14" s="157"/>
      <c r="AI14" s="155"/>
      <c r="AJ14" s="157"/>
      <c r="AK14" s="157"/>
    </row>
    <row r="15" spans="1:43">
      <c r="A15" s="6"/>
      <c r="B15" s="6"/>
      <c r="C15" s="6"/>
      <c r="D15" s="9" t="s">
        <v>33</v>
      </c>
      <c r="E15" s="9" t="s">
        <v>34</v>
      </c>
      <c r="F15" s="9" t="s">
        <v>35</v>
      </c>
      <c r="G15" s="6"/>
      <c r="H15" s="6"/>
      <c r="I15" s="6"/>
      <c r="J15" s="6"/>
      <c r="K15" s="6"/>
      <c r="L15" s="6"/>
      <c r="M15" s="9" t="s">
        <v>33</v>
      </c>
      <c r="N15" s="9" t="s">
        <v>34</v>
      </c>
      <c r="O15" s="9" t="s">
        <v>35</v>
      </c>
      <c r="P15" s="6"/>
      <c r="Q15" s="6"/>
      <c r="R15" s="6"/>
      <c r="S15" s="6"/>
      <c r="T15" s="6"/>
      <c r="U15" s="6"/>
      <c r="V15" s="9" t="s">
        <v>33</v>
      </c>
      <c r="W15" s="9" t="s">
        <v>34</v>
      </c>
      <c r="X15" s="9" t="s">
        <v>35</v>
      </c>
      <c r="Y15" s="6"/>
      <c r="Z15" s="6"/>
      <c r="AA15" s="6"/>
      <c r="AB15" s="6"/>
      <c r="AC15" s="6"/>
      <c r="AD15" s="6"/>
      <c r="AE15" s="9" t="s">
        <v>33</v>
      </c>
      <c r="AF15" s="9" t="s">
        <v>34</v>
      </c>
      <c r="AG15" s="9" t="s">
        <v>35</v>
      </c>
      <c r="AH15" s="6"/>
      <c r="AI15" s="6"/>
      <c r="AJ15" s="6"/>
      <c r="AK15" s="6"/>
    </row>
    <row r="16" spans="1:43" s="5" customFormat="1" ht="13.8" hidden="1" customHeight="1">
      <c r="A16" s="6"/>
      <c r="B16" s="6"/>
      <c r="C16" s="35"/>
      <c r="D16" s="10">
        <f>C17*50%</f>
        <v>4.1666666666666664E-2</v>
      </c>
      <c r="E16" s="10">
        <f>C17*75%</f>
        <v>6.25E-2</v>
      </c>
      <c r="F16" s="10">
        <f>C17*100%</f>
        <v>8.3333333333333329E-2</v>
      </c>
      <c r="G16" s="6"/>
      <c r="H16" s="6"/>
      <c r="I16" s="6"/>
      <c r="J16" s="6"/>
      <c r="K16" s="6"/>
      <c r="L16" s="6"/>
      <c r="M16" s="10">
        <f>K17*50%</f>
        <v>4.1666666666666664E-2</v>
      </c>
      <c r="N16" s="10">
        <f>K17*75%</f>
        <v>6.25E-2</v>
      </c>
      <c r="O16" s="10">
        <f>K17*100%</f>
        <v>8.3333333333333329E-2</v>
      </c>
      <c r="P16" s="6"/>
      <c r="Q16" s="6"/>
      <c r="R16" s="6"/>
      <c r="S16" s="6"/>
      <c r="T16" s="35"/>
      <c r="U16" s="6"/>
      <c r="V16" s="10">
        <f>T17*50%</f>
        <v>4.1666666666666664E-2</v>
      </c>
      <c r="W16" s="10">
        <f>T17*75%</f>
        <v>6.25E-2</v>
      </c>
      <c r="X16" s="10">
        <f>T17*100%</f>
        <v>8.3333333333333329E-2</v>
      </c>
      <c r="Y16" s="6"/>
      <c r="Z16" s="6"/>
      <c r="AA16" s="6"/>
      <c r="AB16" s="6"/>
      <c r="AC16" s="6"/>
      <c r="AD16" s="6"/>
      <c r="AE16" s="10">
        <f>AC17*50%</f>
        <v>4.1666666666666664E-2</v>
      </c>
      <c r="AF16" s="10">
        <f>AC17*75%</f>
        <v>6.25E-2</v>
      </c>
      <c r="AG16" s="10">
        <f>AC17*100%</f>
        <v>8.3333333333333329E-2</v>
      </c>
      <c r="AH16" s="6"/>
      <c r="AI16" s="6"/>
      <c r="AJ16" s="6"/>
      <c r="AK16" s="6"/>
    </row>
    <row r="17" spans="1:37" ht="15.6">
      <c r="A17" s="6"/>
      <c r="B17" s="20" t="s">
        <v>36</v>
      </c>
      <c r="C17" s="8">
        <f>C14/3</f>
        <v>8.3333333333333329E-2</v>
      </c>
      <c r="D17" s="21"/>
      <c r="E17" s="21"/>
      <c r="F17" s="21"/>
      <c r="G17" s="11">
        <v>3</v>
      </c>
      <c r="H17" s="12">
        <f>INDEX(D16:F16,G17)</f>
        <v>8.3333333333333329E-2</v>
      </c>
      <c r="I17" s="13">
        <f>H17</f>
        <v>8.3333333333333329E-2</v>
      </c>
      <c r="J17" s="20" t="s">
        <v>36</v>
      </c>
      <c r="K17" s="8">
        <f>K14/3</f>
        <v>8.3333333333333329E-2</v>
      </c>
      <c r="L17" s="11" t="e">
        <f>IF(#REF!="Sí",1)+IF(#REF!="No",0)</f>
        <v>#REF!</v>
      </c>
      <c r="M17" s="21"/>
      <c r="N17" s="21"/>
      <c r="O17" s="21"/>
      <c r="P17" s="11">
        <v>3</v>
      </c>
      <c r="Q17" s="12">
        <f>INDEX(M16:O16,P17)</f>
        <v>8.3333333333333329E-2</v>
      </c>
      <c r="R17" s="13">
        <f>Q17</f>
        <v>8.3333333333333329E-2</v>
      </c>
      <c r="S17" s="20"/>
      <c r="T17" s="8">
        <f>T14/3</f>
        <v>8.3333333333333329E-2</v>
      </c>
      <c r="U17" s="11" t="e">
        <f>IF(#REF!="Sí",1)+IF(#REF!="No",0)</f>
        <v>#REF!</v>
      </c>
      <c r="V17" s="21"/>
      <c r="W17" s="21"/>
      <c r="X17" s="21"/>
      <c r="Y17" s="11">
        <v>3</v>
      </c>
      <c r="Z17" s="12">
        <f>INDEX(V16:X16,Y17)</f>
        <v>8.3333333333333329E-2</v>
      </c>
      <c r="AA17" s="13">
        <f>Z17</f>
        <v>8.3333333333333329E-2</v>
      </c>
      <c r="AB17" s="20" t="s">
        <v>36</v>
      </c>
      <c r="AC17" s="8">
        <f>AC14/3</f>
        <v>8.3333333333333329E-2</v>
      </c>
      <c r="AD17" s="11" t="e">
        <f>IF(#REF!="Sí",1)+IF(#REF!="No",0)</f>
        <v>#REF!</v>
      </c>
      <c r="AE17" s="21"/>
      <c r="AF17" s="21"/>
      <c r="AG17" s="21"/>
      <c r="AH17" s="11">
        <v>3</v>
      </c>
      <c r="AI17" s="12">
        <f>INDEX(AE16:AG16,AH17)</f>
        <v>8.3333333333333329E-2</v>
      </c>
      <c r="AJ17" s="13">
        <f>AI17</f>
        <v>8.3333333333333329E-2</v>
      </c>
      <c r="AK17" s="14"/>
    </row>
    <row r="18" spans="1:37" s="5" customFormat="1" ht="17.399999999999999" hidden="1" customHeight="1">
      <c r="A18" s="6"/>
      <c r="B18" s="28"/>
      <c r="C18" s="28"/>
      <c r="D18" s="10">
        <f>C19*50%</f>
        <v>4.1666666666666664E-2</v>
      </c>
      <c r="E18" s="10">
        <f>C19*75%</f>
        <v>6.25E-2</v>
      </c>
      <c r="F18" s="10">
        <f>C19*100%</f>
        <v>8.3333333333333329E-2</v>
      </c>
      <c r="G18" s="17"/>
      <c r="H18" s="17"/>
      <c r="I18" s="18"/>
      <c r="J18" s="28"/>
      <c r="K18" s="28"/>
      <c r="L18" s="19"/>
      <c r="M18" s="10">
        <f>K19*50%</f>
        <v>4.1666666666666664E-2</v>
      </c>
      <c r="N18" s="10">
        <f>K19*75%</f>
        <v>6.25E-2</v>
      </c>
      <c r="O18" s="10">
        <f>K19*100%</f>
        <v>8.3333333333333329E-2</v>
      </c>
      <c r="P18" s="17"/>
      <c r="Q18" s="17"/>
      <c r="R18" s="18"/>
      <c r="S18" s="28"/>
      <c r="T18" s="28"/>
      <c r="U18" s="19"/>
      <c r="V18" s="10">
        <f>T19*50%</f>
        <v>4.1666666666666664E-2</v>
      </c>
      <c r="W18" s="10">
        <f>T19*75%</f>
        <v>6.25E-2</v>
      </c>
      <c r="X18" s="10">
        <f>T19*100%</f>
        <v>8.3333333333333329E-2</v>
      </c>
      <c r="Y18" s="17"/>
      <c r="Z18" s="17"/>
      <c r="AA18" s="18"/>
      <c r="AB18" s="28"/>
      <c r="AC18" s="28"/>
      <c r="AD18" s="19"/>
      <c r="AE18" s="10">
        <f>AC19*50%</f>
        <v>4.1666666666666664E-2</v>
      </c>
      <c r="AF18" s="10">
        <f>AC19*75%</f>
        <v>6.25E-2</v>
      </c>
      <c r="AG18" s="10">
        <f>AC19*100%</f>
        <v>8.3333333333333329E-2</v>
      </c>
      <c r="AH18" s="17"/>
      <c r="AI18" s="17"/>
      <c r="AJ18" s="18"/>
      <c r="AK18" s="6"/>
    </row>
    <row r="19" spans="1:37" ht="15" thickBot="1">
      <c r="A19" s="6"/>
      <c r="B19" s="20" t="s">
        <v>36</v>
      </c>
      <c r="C19" s="8">
        <f>C14/3</f>
        <v>8.3333333333333329E-2</v>
      </c>
      <c r="D19" s="21"/>
      <c r="E19" s="21"/>
      <c r="F19" s="21"/>
      <c r="G19" s="11">
        <v>3</v>
      </c>
      <c r="H19" s="12">
        <f>INDEX(D18:F18,G19)</f>
        <v>8.3333333333333329E-2</v>
      </c>
      <c r="I19" s="13">
        <f>H19</f>
        <v>8.3333333333333329E-2</v>
      </c>
      <c r="J19" s="20" t="s">
        <v>36</v>
      </c>
      <c r="K19" s="8">
        <f>K14/3</f>
        <v>8.3333333333333329E-2</v>
      </c>
      <c r="L19" s="11" t="e">
        <f>IF(#REF!="Sí",1)+IF(#REF!="No",0)</f>
        <v>#REF!</v>
      </c>
      <c r="M19" s="21"/>
      <c r="N19" s="21"/>
      <c r="O19" s="21"/>
      <c r="P19" s="11">
        <v>3</v>
      </c>
      <c r="Q19" s="12">
        <f>INDEX(M18:O18,P19)</f>
        <v>8.3333333333333329E-2</v>
      </c>
      <c r="R19" s="13">
        <f>Q19</f>
        <v>8.3333333333333329E-2</v>
      </c>
      <c r="S19" s="20"/>
      <c r="T19" s="8">
        <f>T14/3</f>
        <v>8.3333333333333329E-2</v>
      </c>
      <c r="U19" s="11" t="e">
        <f>IF(#REF!="Sí",1)+IF(#REF!="No",0)</f>
        <v>#REF!</v>
      </c>
      <c r="V19" s="21"/>
      <c r="W19" s="21"/>
      <c r="X19" s="21"/>
      <c r="Y19" s="11">
        <v>3</v>
      </c>
      <c r="Z19" s="12">
        <f>INDEX(V18:X18,Y19)</f>
        <v>8.3333333333333329E-2</v>
      </c>
      <c r="AA19" s="13">
        <f>Z19</f>
        <v>8.3333333333333329E-2</v>
      </c>
      <c r="AB19" s="20" t="s">
        <v>36</v>
      </c>
      <c r="AC19" s="8">
        <f>AC14/3</f>
        <v>8.3333333333333329E-2</v>
      </c>
      <c r="AD19" s="11" t="e">
        <f>IF(#REF!="Sí",1)+IF(#REF!="No",0)</f>
        <v>#REF!</v>
      </c>
      <c r="AE19" s="21"/>
      <c r="AF19" s="21"/>
      <c r="AG19" s="21"/>
      <c r="AH19" s="11">
        <v>3</v>
      </c>
      <c r="AI19" s="12">
        <f>INDEX(AE18:AG18,AH19)</f>
        <v>8.3333333333333329E-2</v>
      </c>
      <c r="AJ19" s="13">
        <f>AI19</f>
        <v>8.3333333333333329E-2</v>
      </c>
      <c r="AK19" s="6"/>
    </row>
    <row r="20" spans="1:37" ht="15" hidden="1" customHeight="1" thickBot="1">
      <c r="A20" s="6"/>
      <c r="B20" s="19"/>
      <c r="C20" s="28"/>
      <c r="D20" s="10">
        <f>(C21/2)*1</f>
        <v>4.1666666666666664E-2</v>
      </c>
      <c r="E20" s="10">
        <f>(C21/2)*1.5</f>
        <v>6.25E-2</v>
      </c>
      <c r="F20" s="10">
        <f>(C21/2)*2</f>
        <v>8.3333333333333329E-2</v>
      </c>
      <c r="G20" s="17"/>
      <c r="H20" s="17"/>
      <c r="I20" s="18"/>
      <c r="J20" s="28"/>
      <c r="K20" s="28"/>
      <c r="L20" s="19"/>
      <c r="M20" s="10">
        <f>(K21/2)*1</f>
        <v>4.1666666666666664E-2</v>
      </c>
      <c r="N20" s="10">
        <f>(K21/2)*1.5</f>
        <v>6.25E-2</v>
      </c>
      <c r="O20" s="10">
        <f>(K21/2)*2</f>
        <v>8.3333333333333329E-2</v>
      </c>
      <c r="P20" s="17"/>
      <c r="Q20" s="17"/>
      <c r="R20" s="18"/>
      <c r="S20" s="28"/>
      <c r="T20" s="28"/>
      <c r="U20" s="19"/>
      <c r="V20" s="10">
        <f>(R21/2)*1</f>
        <v>4.1666666666666664E-2</v>
      </c>
      <c r="W20" s="10">
        <f>(R21/2)*1.5</f>
        <v>6.25E-2</v>
      </c>
      <c r="X20" s="10">
        <f>(R21/2)*2</f>
        <v>8.3333333333333329E-2</v>
      </c>
      <c r="Y20" s="17"/>
      <c r="Z20" s="17"/>
      <c r="AA20" s="18"/>
      <c r="AB20" s="28"/>
      <c r="AC20" s="28"/>
      <c r="AD20" s="19"/>
      <c r="AE20" s="10">
        <f>(AC21/2)*1</f>
        <v>4.1666666666666664E-2</v>
      </c>
      <c r="AF20" s="10">
        <f>(AC21/2)*1.5</f>
        <v>6.25E-2</v>
      </c>
      <c r="AG20" s="10">
        <f>(AC21/2)*2</f>
        <v>8.3333333333333329E-2</v>
      </c>
      <c r="AH20" s="17"/>
      <c r="AI20" s="17"/>
      <c r="AJ20" s="18"/>
      <c r="AK20" s="6"/>
    </row>
    <row r="21" spans="1:37" ht="15" thickBot="1">
      <c r="A21" s="6"/>
      <c r="B21" s="20" t="s">
        <v>36</v>
      </c>
      <c r="C21" s="8">
        <f>C14/3</f>
        <v>8.3333333333333329E-2</v>
      </c>
      <c r="D21" s="21"/>
      <c r="E21" s="21"/>
      <c r="F21" s="21"/>
      <c r="G21" s="11">
        <v>3</v>
      </c>
      <c r="H21" s="12">
        <f>INDEX(D20:F20,G21)</f>
        <v>8.3333333333333329E-2</v>
      </c>
      <c r="I21" s="13">
        <f>H21</f>
        <v>8.3333333333333329E-2</v>
      </c>
      <c r="J21" s="20" t="s">
        <v>36</v>
      </c>
      <c r="K21" s="8">
        <f>K14/3</f>
        <v>8.3333333333333329E-2</v>
      </c>
      <c r="L21" s="11" t="e">
        <f>IF(#REF!="Sí",1)+IF(#REF!="No",0)</f>
        <v>#REF!</v>
      </c>
      <c r="M21" s="21"/>
      <c r="N21" s="21"/>
      <c r="O21" s="21"/>
      <c r="P21" s="11">
        <v>3</v>
      </c>
      <c r="Q21" s="12">
        <f>INDEX(M20:O20,P21)</f>
        <v>8.3333333333333329E-2</v>
      </c>
      <c r="R21" s="13">
        <f>Q21</f>
        <v>8.3333333333333329E-2</v>
      </c>
      <c r="S21" s="20"/>
      <c r="T21" s="8">
        <f>T14/3</f>
        <v>8.3333333333333329E-2</v>
      </c>
      <c r="U21" s="11" t="e">
        <f>IF(#REF!="Sí",1)+IF(#REF!="No",0)</f>
        <v>#REF!</v>
      </c>
      <c r="V21" s="21"/>
      <c r="W21" s="21"/>
      <c r="X21" s="21"/>
      <c r="Y21" s="11">
        <v>3</v>
      </c>
      <c r="Z21" s="12">
        <f>INDEX(V20:X20,Y21)</f>
        <v>8.3333333333333329E-2</v>
      </c>
      <c r="AA21" s="13">
        <f>Z21</f>
        <v>8.3333333333333329E-2</v>
      </c>
      <c r="AB21" s="20" t="s">
        <v>36</v>
      </c>
      <c r="AC21" s="8">
        <f>AC14/3</f>
        <v>8.3333333333333329E-2</v>
      </c>
      <c r="AD21" s="11" t="e">
        <f>IF(#REF!="Sí",1)+IF(#REF!="No",0)</f>
        <v>#REF!</v>
      </c>
      <c r="AE21" s="21"/>
      <c r="AF21" s="21"/>
      <c r="AG21" s="21"/>
      <c r="AH21" s="11">
        <v>3</v>
      </c>
      <c r="AI21" s="33">
        <f>INDEX(AE20:AG20,AH21)</f>
        <v>8.3333333333333329E-2</v>
      </c>
      <c r="AJ21" s="13">
        <f>AI21</f>
        <v>8.3333333333333329E-2</v>
      </c>
      <c r="AK21" s="15">
        <f>SUM(I22,R22,AA22,AJ22)</f>
        <v>1</v>
      </c>
    </row>
    <row r="22" spans="1:37" s="5" customFormat="1" ht="14.4" customHeight="1">
      <c r="A22" s="6"/>
      <c r="B22" s="28"/>
      <c r="C22" s="28"/>
      <c r="D22" s="28"/>
      <c r="E22" s="28"/>
      <c r="F22" s="28"/>
      <c r="G22" s="28"/>
      <c r="H22" s="28"/>
      <c r="I22" s="34">
        <f>SUM(I17+I19+I21)</f>
        <v>0.25</v>
      </c>
      <c r="J22" s="28"/>
      <c r="K22" s="28"/>
      <c r="L22"/>
      <c r="M22"/>
      <c r="N22"/>
      <c r="O22"/>
      <c r="P22"/>
      <c r="Q22"/>
      <c r="R22" s="34">
        <f>SUM(R17+R19+R21)</f>
        <v>0.25</v>
      </c>
      <c r="S22" s="28"/>
      <c r="T22" s="28"/>
      <c r="U22"/>
      <c r="V22"/>
      <c r="W22"/>
      <c r="X22"/>
      <c r="Y22"/>
      <c r="Z22"/>
      <c r="AA22" s="34">
        <f>SUM(AA17+AA19+AA21)</f>
        <v>0.25</v>
      </c>
      <c r="AB22" s="28"/>
      <c r="AC22" s="28"/>
      <c r="AD22"/>
      <c r="AE22"/>
      <c r="AF22"/>
      <c r="AG22"/>
      <c r="AH22"/>
      <c r="AI22"/>
      <c r="AJ22" s="34">
        <f>SUM(AJ17+AJ19+AJ21)</f>
        <v>0.25</v>
      </c>
      <c r="AK22" s="6"/>
    </row>
    <row r="24" spans="1:37" ht="28.8" customHeight="1">
      <c r="A24" s="6"/>
      <c r="B24" s="6"/>
      <c r="C24" s="25" t="s">
        <v>125</v>
      </c>
      <c r="D24" s="158" t="s">
        <v>134</v>
      </c>
      <c r="E24" s="159"/>
      <c r="F24" s="160"/>
      <c r="G24" s="156" t="s">
        <v>129</v>
      </c>
      <c r="H24" s="154" t="s">
        <v>37</v>
      </c>
      <c r="I24" s="164" t="s">
        <v>127</v>
      </c>
      <c r="J24" s="42"/>
      <c r="K24" s="25" t="s">
        <v>125</v>
      </c>
      <c r="L24" s="160"/>
      <c r="M24" s="158" t="s">
        <v>135</v>
      </c>
      <c r="N24" s="159"/>
      <c r="O24" s="160"/>
      <c r="P24" s="156" t="s">
        <v>129</v>
      </c>
      <c r="Q24" s="154" t="s">
        <v>37</v>
      </c>
      <c r="R24" s="156" t="s">
        <v>126</v>
      </c>
      <c r="S24" s="42"/>
      <c r="T24" s="39" t="s">
        <v>125</v>
      </c>
      <c r="U24" s="25"/>
      <c r="V24" s="158" t="s">
        <v>136</v>
      </c>
      <c r="W24" s="159"/>
      <c r="X24" s="160"/>
      <c r="Y24" s="156" t="s">
        <v>129</v>
      </c>
      <c r="Z24" s="154" t="s">
        <v>37</v>
      </c>
      <c r="AA24" s="156" t="s">
        <v>128</v>
      </c>
      <c r="AB24" s="42"/>
      <c r="AC24" s="39" t="s">
        <v>125</v>
      </c>
      <c r="AD24" s="39"/>
      <c r="AE24" s="158" t="s">
        <v>137</v>
      </c>
      <c r="AF24" s="159"/>
      <c r="AG24" s="160"/>
      <c r="AH24" s="156" t="s">
        <v>129</v>
      </c>
      <c r="AI24" s="154" t="s">
        <v>37</v>
      </c>
      <c r="AJ24" s="156" t="s">
        <v>131</v>
      </c>
      <c r="AK24" s="156" t="s">
        <v>133</v>
      </c>
    </row>
    <row r="25" spans="1:37" ht="57.6" customHeight="1">
      <c r="A25" s="26" t="str">
        <f>'Tabla Resultados FC'!C5</f>
        <v>TPB.1.3</v>
      </c>
      <c r="B25" s="30" t="str">
        <f>'Tabla Resultados FC'!D5</f>
        <v>Refuerzo e implementación de los Servicios Ecosistémicos en el territorio</v>
      </c>
      <c r="C25" s="29">
        <f>100%/4</f>
        <v>0.25</v>
      </c>
      <c r="D25" s="161"/>
      <c r="E25" s="162"/>
      <c r="F25" s="163"/>
      <c r="G25" s="157"/>
      <c r="H25" s="155"/>
      <c r="I25" s="164"/>
      <c r="J25" s="42" t="str">
        <f>B25</f>
        <v>Refuerzo e implementación de los Servicios Ecosistémicos en el territorio</v>
      </c>
      <c r="K25" s="29">
        <f>100%/4</f>
        <v>0.25</v>
      </c>
      <c r="L25" s="163"/>
      <c r="M25" s="161"/>
      <c r="N25" s="162"/>
      <c r="O25" s="163"/>
      <c r="P25" s="157"/>
      <c r="Q25" s="155"/>
      <c r="R25" s="157"/>
      <c r="S25" s="42" t="str">
        <f>B25</f>
        <v>Refuerzo e implementación de los Servicios Ecosistémicos en el territorio</v>
      </c>
      <c r="T25" s="40">
        <f>100%/4</f>
        <v>0.25</v>
      </c>
      <c r="U25" s="29"/>
      <c r="V25" s="161"/>
      <c r="W25" s="162"/>
      <c r="X25" s="163"/>
      <c r="Y25" s="157"/>
      <c r="Z25" s="155"/>
      <c r="AA25" s="157"/>
      <c r="AB25" s="42" t="str">
        <f>J25</f>
        <v>Refuerzo e implementación de los Servicios Ecosistémicos en el territorio</v>
      </c>
      <c r="AC25" s="40">
        <f>100%/4</f>
        <v>0.25</v>
      </c>
      <c r="AD25" s="40"/>
      <c r="AE25" s="161"/>
      <c r="AF25" s="162"/>
      <c r="AG25" s="163"/>
      <c r="AH25" s="157"/>
      <c r="AI25" s="155"/>
      <c r="AJ25" s="157"/>
      <c r="AK25" s="157"/>
    </row>
    <row r="26" spans="1:37">
      <c r="A26" s="6"/>
      <c r="B26" s="6"/>
      <c r="C26" s="6"/>
      <c r="D26" s="9" t="s">
        <v>33</v>
      </c>
      <c r="E26" s="9" t="s">
        <v>34</v>
      </c>
      <c r="F26" s="9" t="s">
        <v>35</v>
      </c>
      <c r="G26" s="6"/>
      <c r="H26" s="6"/>
      <c r="I26" s="6"/>
      <c r="J26" s="6"/>
      <c r="K26" s="6"/>
      <c r="L26" s="6"/>
      <c r="M26" s="9" t="s">
        <v>33</v>
      </c>
      <c r="N26" s="9" t="s">
        <v>34</v>
      </c>
      <c r="O26" s="9" t="s">
        <v>35</v>
      </c>
      <c r="P26" s="6"/>
      <c r="Q26" s="6"/>
      <c r="R26" s="6"/>
      <c r="S26" s="6"/>
      <c r="T26" s="6"/>
      <c r="U26" s="6"/>
      <c r="V26" s="9" t="s">
        <v>33</v>
      </c>
      <c r="W26" s="9" t="s">
        <v>34</v>
      </c>
      <c r="X26" s="9" t="s">
        <v>35</v>
      </c>
      <c r="Y26" s="6"/>
      <c r="Z26" s="6"/>
      <c r="AA26" s="6"/>
      <c r="AB26" s="6"/>
      <c r="AC26" s="6"/>
      <c r="AD26" s="6"/>
      <c r="AE26" s="9" t="s">
        <v>33</v>
      </c>
      <c r="AF26" s="9" t="s">
        <v>34</v>
      </c>
      <c r="AG26" s="9" t="s">
        <v>35</v>
      </c>
      <c r="AH26" s="6"/>
      <c r="AI26" s="6"/>
      <c r="AJ26" s="6"/>
      <c r="AK26" s="6"/>
    </row>
    <row r="27" spans="1:37" s="5" customFormat="1" ht="13.8" hidden="1" customHeight="1">
      <c r="A27" s="6"/>
      <c r="B27" s="6"/>
      <c r="C27" s="35"/>
      <c r="D27" s="10">
        <f>C28*50%</f>
        <v>4.1666666666666664E-2</v>
      </c>
      <c r="E27" s="10">
        <f>C28*75%</f>
        <v>6.25E-2</v>
      </c>
      <c r="F27" s="10">
        <f>C28*100%</f>
        <v>8.3333333333333329E-2</v>
      </c>
      <c r="G27" s="6"/>
      <c r="H27" s="6"/>
      <c r="I27" s="6"/>
      <c r="J27" s="6"/>
      <c r="K27" s="6"/>
      <c r="L27" s="6"/>
      <c r="M27" s="10">
        <f>K28*50%</f>
        <v>4.1666666666666664E-2</v>
      </c>
      <c r="N27" s="10">
        <f>K28*75%</f>
        <v>6.25E-2</v>
      </c>
      <c r="O27" s="10">
        <f>K28*100%</f>
        <v>8.3333333333333329E-2</v>
      </c>
      <c r="P27" s="6"/>
      <c r="Q27" s="6"/>
      <c r="R27" s="6"/>
      <c r="S27" s="6"/>
      <c r="T27" s="35"/>
      <c r="U27" s="6"/>
      <c r="V27" s="10">
        <f>T28*50%</f>
        <v>4.1666666666666664E-2</v>
      </c>
      <c r="W27" s="10">
        <f>T28*75%</f>
        <v>6.25E-2</v>
      </c>
      <c r="X27" s="10">
        <f>T28*100%</f>
        <v>8.3333333333333329E-2</v>
      </c>
      <c r="Y27" s="6"/>
      <c r="Z27" s="6"/>
      <c r="AA27" s="6"/>
      <c r="AB27" s="6"/>
      <c r="AC27" s="6"/>
      <c r="AD27" s="6"/>
      <c r="AE27" s="10">
        <f>AC28*50%</f>
        <v>4.1666666666666664E-2</v>
      </c>
      <c r="AF27" s="10">
        <f>AC28*75%</f>
        <v>6.25E-2</v>
      </c>
      <c r="AG27" s="10">
        <f>AC28*100%</f>
        <v>8.3333333333333329E-2</v>
      </c>
      <c r="AH27" s="6"/>
      <c r="AI27" s="6"/>
      <c r="AJ27" s="6"/>
      <c r="AK27" s="6"/>
    </row>
    <row r="28" spans="1:37" ht="15.6">
      <c r="A28" s="6"/>
      <c r="B28" s="20" t="s">
        <v>36</v>
      </c>
      <c r="C28" s="8">
        <f>C25/3</f>
        <v>8.3333333333333329E-2</v>
      </c>
      <c r="D28" s="21"/>
      <c r="E28" s="21"/>
      <c r="F28" s="21"/>
      <c r="G28" s="11">
        <v>1</v>
      </c>
      <c r="H28" s="12">
        <f>INDEX(D27:F27,G28)</f>
        <v>4.1666666666666664E-2</v>
      </c>
      <c r="I28" s="13">
        <f>H28</f>
        <v>4.1666666666666664E-2</v>
      </c>
      <c r="J28" s="20" t="s">
        <v>36</v>
      </c>
      <c r="K28" s="8">
        <f>K25/3</f>
        <v>8.3333333333333329E-2</v>
      </c>
      <c r="L28" s="11" t="e">
        <f>IF(#REF!="Sí",1)+IF(#REF!="No",0)</f>
        <v>#REF!</v>
      </c>
      <c r="M28" s="21"/>
      <c r="N28" s="21"/>
      <c r="O28" s="21"/>
      <c r="P28" s="11">
        <v>3</v>
      </c>
      <c r="Q28" s="12">
        <f>INDEX(M27:O27,P28)</f>
        <v>8.3333333333333329E-2</v>
      </c>
      <c r="R28" s="13">
        <f>Q28</f>
        <v>8.3333333333333329E-2</v>
      </c>
      <c r="S28" s="20"/>
      <c r="T28" s="8">
        <f>T25/3</f>
        <v>8.3333333333333329E-2</v>
      </c>
      <c r="U28" s="11" t="e">
        <f>IF(#REF!="Sí",1)+IF(#REF!="No",0)</f>
        <v>#REF!</v>
      </c>
      <c r="V28" s="21"/>
      <c r="W28" s="21"/>
      <c r="X28" s="21"/>
      <c r="Y28" s="11">
        <v>2</v>
      </c>
      <c r="Z28" s="12">
        <f>INDEX(V27:X27,Y28)</f>
        <v>6.25E-2</v>
      </c>
      <c r="AA28" s="13">
        <f>Z28</f>
        <v>6.25E-2</v>
      </c>
      <c r="AB28" s="20" t="s">
        <v>36</v>
      </c>
      <c r="AC28" s="8">
        <f>AC25/3</f>
        <v>8.3333333333333329E-2</v>
      </c>
      <c r="AD28" s="11" t="e">
        <f>IF(#REF!="Sí",1)+IF(#REF!="No",0)</f>
        <v>#REF!</v>
      </c>
      <c r="AE28" s="21"/>
      <c r="AF28" s="21"/>
      <c r="AG28" s="21"/>
      <c r="AH28" s="11">
        <v>3</v>
      </c>
      <c r="AI28" s="12">
        <f>INDEX(AE27:AG27,AH28)</f>
        <v>8.3333333333333329E-2</v>
      </c>
      <c r="AJ28" s="13">
        <f>AI28</f>
        <v>8.3333333333333329E-2</v>
      </c>
      <c r="AK28" s="14"/>
    </row>
    <row r="29" spans="1:37" ht="14.4" hidden="1" customHeight="1">
      <c r="A29" s="6"/>
      <c r="B29" s="19"/>
      <c r="C29" s="28"/>
      <c r="D29" s="10">
        <f>(C30/2)*1</f>
        <v>4.1666666666666664E-2</v>
      </c>
      <c r="E29" s="10">
        <f>(C30/2)*1.5</f>
        <v>6.25E-2</v>
      </c>
      <c r="F29" s="10">
        <f>(C30/2)*2</f>
        <v>8.3333333333333329E-2</v>
      </c>
      <c r="G29" s="17"/>
      <c r="H29" s="17"/>
      <c r="I29" s="18"/>
      <c r="J29" s="28"/>
      <c r="K29" s="28"/>
      <c r="L29" s="19"/>
      <c r="M29" s="10">
        <f>(K30/2)*1</f>
        <v>4.1666666666666664E-2</v>
      </c>
      <c r="N29" s="10">
        <f>(K30/2)*1.5</f>
        <v>6.25E-2</v>
      </c>
      <c r="O29" s="10">
        <f>(K30/2)*2</f>
        <v>8.3333333333333329E-2</v>
      </c>
      <c r="P29" s="17"/>
      <c r="Q29" s="17"/>
      <c r="R29" s="18"/>
      <c r="S29" s="28"/>
      <c r="T29" s="28"/>
      <c r="U29" s="19"/>
      <c r="V29" s="10">
        <f>(R30/2)*1</f>
        <v>4.1666666666666664E-2</v>
      </c>
      <c r="W29" s="10">
        <f>(R30/2)*1.5</f>
        <v>6.25E-2</v>
      </c>
      <c r="X29" s="10">
        <f>(R30/2)*2</f>
        <v>8.3333333333333329E-2</v>
      </c>
      <c r="Y29" s="17"/>
      <c r="Z29" s="17"/>
      <c r="AA29" s="18"/>
      <c r="AB29" s="28"/>
      <c r="AC29" s="28"/>
      <c r="AD29" s="19"/>
      <c r="AE29" s="10">
        <f>(AC30/2)*1</f>
        <v>4.1666666666666664E-2</v>
      </c>
      <c r="AF29" s="10">
        <f>(AC30/2)*1.5</f>
        <v>6.25E-2</v>
      </c>
      <c r="AG29" s="10">
        <f>(AC30/2)*2</f>
        <v>8.3333333333333329E-2</v>
      </c>
      <c r="AH29" s="17"/>
      <c r="AI29" s="17"/>
      <c r="AJ29" s="18"/>
      <c r="AK29" s="6"/>
    </row>
    <row r="30" spans="1:37" ht="15" thickBot="1">
      <c r="A30" s="6"/>
      <c r="B30" s="20" t="s">
        <v>36</v>
      </c>
      <c r="C30" s="8">
        <f>C25/3</f>
        <v>8.3333333333333329E-2</v>
      </c>
      <c r="D30" s="21"/>
      <c r="E30" s="21"/>
      <c r="F30" s="21"/>
      <c r="G30" s="11">
        <v>1</v>
      </c>
      <c r="H30" s="12">
        <f>INDEX(D29:F29,G30)</f>
        <v>4.1666666666666664E-2</v>
      </c>
      <c r="I30" s="13">
        <f>H30</f>
        <v>4.1666666666666664E-2</v>
      </c>
      <c r="J30" s="20" t="s">
        <v>36</v>
      </c>
      <c r="K30" s="8">
        <f>K25/3</f>
        <v>8.3333333333333329E-2</v>
      </c>
      <c r="L30" s="11" t="e">
        <f>IF(#REF!="Sí",1)+IF(#REF!="No",0)</f>
        <v>#REF!</v>
      </c>
      <c r="M30" s="21"/>
      <c r="N30" s="21"/>
      <c r="O30" s="21"/>
      <c r="P30" s="11">
        <v>3</v>
      </c>
      <c r="Q30" s="12">
        <f>INDEX(M29:O29,P30)</f>
        <v>8.3333333333333329E-2</v>
      </c>
      <c r="R30" s="13">
        <f>Q30</f>
        <v>8.3333333333333329E-2</v>
      </c>
      <c r="S30" s="20"/>
      <c r="T30" s="8">
        <f>T25/3</f>
        <v>8.3333333333333329E-2</v>
      </c>
      <c r="U30" s="11" t="e">
        <f>IF(#REF!="Sí",1)+IF(#REF!="No",0)</f>
        <v>#REF!</v>
      </c>
      <c r="V30" s="21"/>
      <c r="W30" s="21"/>
      <c r="X30" s="21"/>
      <c r="Y30" s="11">
        <v>2</v>
      </c>
      <c r="Z30" s="12">
        <f>INDEX(V29:X29,Y30)</f>
        <v>6.25E-2</v>
      </c>
      <c r="AA30" s="13">
        <f>Z30</f>
        <v>6.25E-2</v>
      </c>
      <c r="AB30" s="20" t="s">
        <v>36</v>
      </c>
      <c r="AC30" s="8">
        <f>AC25/3</f>
        <v>8.3333333333333329E-2</v>
      </c>
      <c r="AD30" s="11" t="e">
        <f>IF(#REF!="Sí",1)+IF(#REF!="No",0)</f>
        <v>#REF!</v>
      </c>
      <c r="AE30" s="21"/>
      <c r="AF30" s="21"/>
      <c r="AG30" s="21"/>
      <c r="AH30" s="11">
        <v>3</v>
      </c>
      <c r="AI30" s="12">
        <f>INDEX(AE29:AG29,AH30)</f>
        <v>8.3333333333333329E-2</v>
      </c>
      <c r="AJ30" s="13">
        <f>AI30</f>
        <v>8.3333333333333329E-2</v>
      </c>
      <c r="AK30" s="6"/>
    </row>
    <row r="31" spans="1:37" ht="14.4" hidden="1" customHeight="1" thickBot="1">
      <c r="A31" s="6"/>
      <c r="B31" s="19"/>
      <c r="C31" s="28"/>
      <c r="D31" s="10">
        <f>(C32/2)*1</f>
        <v>4.1666666666666664E-2</v>
      </c>
      <c r="E31" s="10">
        <f>(C32/2)*1.5</f>
        <v>6.25E-2</v>
      </c>
      <c r="F31" s="10">
        <f>(C32/2)*2</f>
        <v>8.3333333333333329E-2</v>
      </c>
      <c r="G31" s="17"/>
      <c r="H31" s="17"/>
      <c r="I31" s="18"/>
      <c r="J31" s="28"/>
      <c r="K31" s="28"/>
      <c r="L31" s="19"/>
      <c r="M31" s="10">
        <f>(K32/2)*1</f>
        <v>4.1666666666666664E-2</v>
      </c>
      <c r="N31" s="10">
        <f>(K32/2)*1.5</f>
        <v>6.25E-2</v>
      </c>
      <c r="O31" s="10">
        <f>(K32/2)*2</f>
        <v>8.3333333333333329E-2</v>
      </c>
      <c r="P31" s="17"/>
      <c r="Q31" s="17"/>
      <c r="R31" s="18"/>
      <c r="S31" s="28"/>
      <c r="T31" s="28"/>
      <c r="U31" s="19"/>
      <c r="V31" s="10">
        <f>(R32/2)*1</f>
        <v>4.1666666666666664E-2</v>
      </c>
      <c r="W31" s="10">
        <f>(R32/2)*1.5</f>
        <v>6.25E-2</v>
      </c>
      <c r="X31" s="10">
        <f>(R32/2)*2</f>
        <v>8.3333333333333329E-2</v>
      </c>
      <c r="Y31" s="17"/>
      <c r="Z31" s="17"/>
      <c r="AA31" s="18"/>
      <c r="AB31" s="28"/>
      <c r="AC31" s="28"/>
      <c r="AD31" s="19"/>
      <c r="AE31" s="10">
        <f>(AC32/2)*1</f>
        <v>4.1666666666666664E-2</v>
      </c>
      <c r="AF31" s="10">
        <f>(AC32/2)*1.5</f>
        <v>6.25E-2</v>
      </c>
      <c r="AG31" s="10">
        <f>(AC32/2)*2</f>
        <v>8.3333333333333329E-2</v>
      </c>
      <c r="AH31" s="17"/>
      <c r="AI31" s="17"/>
      <c r="AJ31" s="18"/>
      <c r="AK31" s="6"/>
    </row>
    <row r="32" spans="1:37" ht="15" thickBot="1">
      <c r="A32" s="6"/>
      <c r="B32" s="20" t="s">
        <v>36</v>
      </c>
      <c r="C32" s="8">
        <f>C25/3</f>
        <v>8.3333333333333329E-2</v>
      </c>
      <c r="D32" s="21"/>
      <c r="E32" s="21"/>
      <c r="F32" s="21"/>
      <c r="G32" s="11">
        <v>1</v>
      </c>
      <c r="H32" s="12">
        <f>INDEX(D31:F31,G32)</f>
        <v>4.1666666666666664E-2</v>
      </c>
      <c r="I32" s="13">
        <f>H32</f>
        <v>4.1666666666666664E-2</v>
      </c>
      <c r="J32" s="20" t="s">
        <v>36</v>
      </c>
      <c r="K32" s="8">
        <f>K25/3</f>
        <v>8.3333333333333329E-2</v>
      </c>
      <c r="L32" s="11" t="e">
        <f>IF(#REF!="Sí",1)+IF(#REF!="No",0)</f>
        <v>#REF!</v>
      </c>
      <c r="M32" s="21"/>
      <c r="N32" s="21"/>
      <c r="O32" s="21"/>
      <c r="P32" s="11">
        <v>3</v>
      </c>
      <c r="Q32" s="12">
        <f>INDEX(M31:O31,P32)</f>
        <v>8.3333333333333329E-2</v>
      </c>
      <c r="R32" s="13">
        <f>Q32</f>
        <v>8.3333333333333329E-2</v>
      </c>
      <c r="S32" s="20"/>
      <c r="T32" s="8">
        <f>T25/3</f>
        <v>8.3333333333333329E-2</v>
      </c>
      <c r="U32" s="11" t="e">
        <f>IF(#REF!="Sí",1)+IF(#REF!="No",0)</f>
        <v>#REF!</v>
      </c>
      <c r="V32" s="21"/>
      <c r="W32" s="21"/>
      <c r="X32" s="21"/>
      <c r="Y32" s="11">
        <v>2</v>
      </c>
      <c r="Z32" s="12">
        <f>INDEX(V31:X31,Y32)</f>
        <v>6.25E-2</v>
      </c>
      <c r="AA32" s="13">
        <f>Z32</f>
        <v>6.25E-2</v>
      </c>
      <c r="AB32" s="20" t="s">
        <v>36</v>
      </c>
      <c r="AC32" s="8">
        <f>AC25/3</f>
        <v>8.3333333333333329E-2</v>
      </c>
      <c r="AD32" s="11" t="e">
        <f>IF(#REF!="Sí",1)+IF(#REF!="No",0)</f>
        <v>#REF!</v>
      </c>
      <c r="AE32" s="21"/>
      <c r="AF32" s="21"/>
      <c r="AG32" s="21"/>
      <c r="AH32" s="11">
        <v>3</v>
      </c>
      <c r="AI32" s="33">
        <f>INDEX(AE31:AG31,AH32)</f>
        <v>8.3333333333333329E-2</v>
      </c>
      <c r="AJ32" s="13">
        <f>AI32</f>
        <v>8.3333333333333329E-2</v>
      </c>
      <c r="AK32" s="15">
        <f>SUM(I33,R33,AA33,AJ33)</f>
        <v>0.8125</v>
      </c>
    </row>
    <row r="33" spans="1:37" s="5" customFormat="1" ht="14.4" customHeight="1">
      <c r="A33" s="6"/>
      <c r="B33" s="28"/>
      <c r="C33" s="28"/>
      <c r="D33" s="28"/>
      <c r="E33" s="28"/>
      <c r="F33" s="28"/>
      <c r="G33" s="28"/>
      <c r="H33" s="28"/>
      <c r="I33" s="34">
        <f>SUM(I28+I30+I32)</f>
        <v>0.125</v>
      </c>
      <c r="J33" s="28"/>
      <c r="K33" s="28"/>
      <c r="L33"/>
      <c r="M33"/>
      <c r="N33"/>
      <c r="O33"/>
      <c r="P33"/>
      <c r="Q33"/>
      <c r="R33" s="34">
        <f>SUM(R28+R30+R32)</f>
        <v>0.25</v>
      </c>
      <c r="S33" s="28"/>
      <c r="T33" s="28"/>
      <c r="U33"/>
      <c r="V33"/>
      <c r="W33"/>
      <c r="X33"/>
      <c r="Y33"/>
      <c r="Z33"/>
      <c r="AA33" s="34">
        <f>SUM(AA28+AA30+AA32)</f>
        <v>0.1875</v>
      </c>
      <c r="AB33" s="28"/>
      <c r="AC33" s="28"/>
      <c r="AD33"/>
      <c r="AE33"/>
      <c r="AF33"/>
      <c r="AG33"/>
      <c r="AH33"/>
      <c r="AI33"/>
      <c r="AJ33" s="34">
        <f>SUM(AJ28+AJ30+AJ32)</f>
        <v>0.25</v>
      </c>
      <c r="AK33" s="6"/>
    </row>
    <row r="35" spans="1:37" ht="28.8" customHeight="1">
      <c r="A35" s="6"/>
      <c r="B35" s="6"/>
      <c r="C35" s="25" t="s">
        <v>125</v>
      </c>
      <c r="D35" s="158" t="s">
        <v>134</v>
      </c>
      <c r="E35" s="159"/>
      <c r="F35" s="160"/>
      <c r="G35" s="156" t="s">
        <v>129</v>
      </c>
      <c r="H35" s="154" t="s">
        <v>37</v>
      </c>
      <c r="I35" s="164" t="s">
        <v>127</v>
      </c>
      <c r="J35" s="42"/>
      <c r="K35" s="25" t="s">
        <v>125</v>
      </c>
      <c r="L35" s="160"/>
      <c r="M35" s="158" t="s">
        <v>135</v>
      </c>
      <c r="N35" s="159"/>
      <c r="O35" s="160"/>
      <c r="P35" s="156" t="s">
        <v>129</v>
      </c>
      <c r="Q35" s="154" t="s">
        <v>37</v>
      </c>
      <c r="R35" s="156" t="s">
        <v>126</v>
      </c>
      <c r="S35" s="42"/>
      <c r="T35" s="39" t="s">
        <v>125</v>
      </c>
      <c r="U35" s="25"/>
      <c r="V35" s="158" t="s">
        <v>136</v>
      </c>
      <c r="W35" s="159"/>
      <c r="X35" s="160"/>
      <c r="Y35" s="156" t="s">
        <v>129</v>
      </c>
      <c r="Z35" s="154" t="s">
        <v>37</v>
      </c>
      <c r="AA35" s="156" t="s">
        <v>128</v>
      </c>
      <c r="AB35" s="42"/>
      <c r="AC35" s="39" t="s">
        <v>125</v>
      </c>
      <c r="AD35" s="39"/>
      <c r="AE35" s="158" t="s">
        <v>137</v>
      </c>
      <c r="AF35" s="159"/>
      <c r="AG35" s="160"/>
      <c r="AH35" s="156" t="s">
        <v>129</v>
      </c>
      <c r="AI35" s="154" t="s">
        <v>37</v>
      </c>
      <c r="AJ35" s="156" t="s">
        <v>131</v>
      </c>
      <c r="AK35" s="156" t="s">
        <v>133</v>
      </c>
    </row>
    <row r="36" spans="1:37" ht="57.6" customHeight="1">
      <c r="A36" s="26" t="str">
        <f>'Tabla Resultados FC'!C6</f>
        <v>TPB.2.1</v>
      </c>
      <c r="B36" s="30" t="str">
        <f>'Tabla Resultados FC'!D6</f>
        <v>Recuperación, puesta en valor y utilización de técnicas tradicionales para la gestión sostenible de los recursos naturales</v>
      </c>
      <c r="C36" s="29">
        <f>100%/4</f>
        <v>0.25</v>
      </c>
      <c r="D36" s="161"/>
      <c r="E36" s="162"/>
      <c r="F36" s="163"/>
      <c r="G36" s="157"/>
      <c r="H36" s="155"/>
      <c r="I36" s="164"/>
      <c r="J36" s="42" t="str">
        <f>B36</f>
        <v>Recuperación, puesta en valor y utilización de técnicas tradicionales para la gestión sostenible de los recursos naturales</v>
      </c>
      <c r="K36" s="29">
        <f>100%/4</f>
        <v>0.25</v>
      </c>
      <c r="L36" s="163"/>
      <c r="M36" s="161"/>
      <c r="N36" s="162"/>
      <c r="O36" s="163"/>
      <c r="P36" s="157"/>
      <c r="Q36" s="155"/>
      <c r="R36" s="157"/>
      <c r="S36" s="42" t="str">
        <f>B36</f>
        <v>Recuperación, puesta en valor y utilización de técnicas tradicionales para la gestión sostenible de los recursos naturales</v>
      </c>
      <c r="T36" s="40">
        <f>100%/4</f>
        <v>0.25</v>
      </c>
      <c r="U36" s="29"/>
      <c r="V36" s="161"/>
      <c r="W36" s="162"/>
      <c r="X36" s="163"/>
      <c r="Y36" s="157"/>
      <c r="Z36" s="155"/>
      <c r="AA36" s="157"/>
      <c r="AB36" s="42" t="str">
        <f>J36</f>
        <v>Recuperación, puesta en valor y utilización de técnicas tradicionales para la gestión sostenible de los recursos naturales</v>
      </c>
      <c r="AC36" s="40">
        <f>100%/4</f>
        <v>0.25</v>
      </c>
      <c r="AD36" s="40"/>
      <c r="AE36" s="161"/>
      <c r="AF36" s="162"/>
      <c r="AG36" s="163"/>
      <c r="AH36" s="157"/>
      <c r="AI36" s="155"/>
      <c r="AJ36" s="157"/>
      <c r="AK36" s="157"/>
    </row>
    <row r="37" spans="1:37">
      <c r="A37" s="6"/>
      <c r="B37" s="6"/>
      <c r="C37" s="6"/>
      <c r="D37" s="9" t="s">
        <v>33</v>
      </c>
      <c r="E37" s="9" t="s">
        <v>34</v>
      </c>
      <c r="F37" s="9" t="s">
        <v>35</v>
      </c>
      <c r="G37" s="6"/>
      <c r="H37" s="6"/>
      <c r="I37" s="6"/>
      <c r="J37" s="6"/>
      <c r="K37" s="6"/>
      <c r="L37" s="6"/>
      <c r="M37" s="9" t="s">
        <v>33</v>
      </c>
      <c r="N37" s="9" t="s">
        <v>34</v>
      </c>
      <c r="O37" s="9" t="s">
        <v>35</v>
      </c>
      <c r="P37" s="6"/>
      <c r="Q37" s="6"/>
      <c r="R37" s="6"/>
      <c r="S37" s="6"/>
      <c r="T37" s="6"/>
      <c r="U37" s="6"/>
      <c r="V37" s="9" t="s">
        <v>33</v>
      </c>
      <c r="W37" s="9" t="s">
        <v>34</v>
      </c>
      <c r="X37" s="9" t="s">
        <v>35</v>
      </c>
      <c r="Y37" s="6"/>
      <c r="Z37" s="6"/>
      <c r="AA37" s="6"/>
      <c r="AB37" s="6"/>
      <c r="AC37" s="6"/>
      <c r="AD37" s="6"/>
      <c r="AE37" s="9" t="s">
        <v>33</v>
      </c>
      <c r="AF37" s="9" t="s">
        <v>34</v>
      </c>
      <c r="AG37" s="9" t="s">
        <v>35</v>
      </c>
      <c r="AH37" s="6"/>
      <c r="AI37" s="6"/>
      <c r="AJ37" s="6"/>
      <c r="AK37" s="6"/>
    </row>
    <row r="38" spans="1:37" s="5" customFormat="1" ht="13.8" customHeight="1">
      <c r="A38" s="6"/>
      <c r="B38" s="6"/>
      <c r="C38" s="35"/>
      <c r="D38" s="10">
        <f>C39*50%</f>
        <v>4.1666666666666664E-2</v>
      </c>
      <c r="E38" s="10">
        <f>C39*75%</f>
        <v>6.25E-2</v>
      </c>
      <c r="F38" s="10">
        <f>C39*100%</f>
        <v>8.3333333333333329E-2</v>
      </c>
      <c r="G38" s="6"/>
      <c r="H38" s="6"/>
      <c r="I38" s="6"/>
      <c r="J38" s="6"/>
      <c r="K38" s="6"/>
      <c r="L38" s="6"/>
      <c r="M38" s="10">
        <f>K39*50%</f>
        <v>4.1666666666666664E-2</v>
      </c>
      <c r="N38" s="10">
        <f>K39*75%</f>
        <v>6.25E-2</v>
      </c>
      <c r="O38" s="10">
        <f>K39*100%</f>
        <v>8.3333333333333329E-2</v>
      </c>
      <c r="P38" s="6"/>
      <c r="Q38" s="6"/>
      <c r="R38" s="6"/>
      <c r="S38" s="6"/>
      <c r="T38" s="35"/>
      <c r="U38" s="6"/>
      <c r="V38" s="10">
        <f>T39*50%</f>
        <v>4.1666666666666664E-2</v>
      </c>
      <c r="W38" s="10">
        <f>T39*75%</f>
        <v>6.25E-2</v>
      </c>
      <c r="X38" s="10">
        <f>T39*100%</f>
        <v>8.3333333333333329E-2</v>
      </c>
      <c r="Y38" s="6"/>
      <c r="Z38" s="6"/>
      <c r="AA38" s="6"/>
      <c r="AB38" s="6"/>
      <c r="AC38" s="6"/>
      <c r="AD38" s="6"/>
      <c r="AE38" s="10">
        <f>AC39*50%</f>
        <v>4.1666666666666664E-2</v>
      </c>
      <c r="AF38" s="10">
        <f>AC39*75%</f>
        <v>6.25E-2</v>
      </c>
      <c r="AG38" s="10">
        <f>AC39*100%</f>
        <v>8.3333333333333329E-2</v>
      </c>
      <c r="AH38" s="6"/>
      <c r="AI38" s="6"/>
      <c r="AJ38" s="6"/>
      <c r="AK38" s="6"/>
    </row>
    <row r="39" spans="1:37" ht="15.6">
      <c r="A39" s="6"/>
      <c r="B39" s="20" t="s">
        <v>36</v>
      </c>
      <c r="C39" s="8">
        <f>C36/3</f>
        <v>8.3333333333333329E-2</v>
      </c>
      <c r="D39" s="21"/>
      <c r="E39" s="21"/>
      <c r="F39" s="21"/>
      <c r="G39" s="11">
        <v>1</v>
      </c>
      <c r="H39" s="12">
        <f>INDEX(D38:F38,G39)</f>
        <v>4.1666666666666664E-2</v>
      </c>
      <c r="I39" s="13">
        <f>H39</f>
        <v>4.1666666666666664E-2</v>
      </c>
      <c r="J39" s="20" t="s">
        <v>36</v>
      </c>
      <c r="K39" s="8">
        <f>K36/3</f>
        <v>8.3333333333333329E-2</v>
      </c>
      <c r="L39" s="11" t="e">
        <f>IF(#REF!="Sí",1)+IF(#REF!="No",0)</f>
        <v>#REF!</v>
      </c>
      <c r="M39" s="21"/>
      <c r="N39" s="21"/>
      <c r="O39" s="21"/>
      <c r="P39" s="11">
        <v>3</v>
      </c>
      <c r="Q39" s="12">
        <f>INDEX(M38:O38,P39)</f>
        <v>8.3333333333333329E-2</v>
      </c>
      <c r="R39" s="13">
        <f>Q39</f>
        <v>8.3333333333333329E-2</v>
      </c>
      <c r="S39" s="20"/>
      <c r="T39" s="8">
        <f>T36/3</f>
        <v>8.3333333333333329E-2</v>
      </c>
      <c r="U39" s="11" t="e">
        <f>IF(#REF!="Sí",1)+IF(#REF!="No",0)</f>
        <v>#REF!</v>
      </c>
      <c r="V39" s="21"/>
      <c r="W39" s="21"/>
      <c r="X39" s="21"/>
      <c r="Y39" s="11">
        <v>3</v>
      </c>
      <c r="Z39" s="12">
        <f>INDEX(V38:X38,Y39)</f>
        <v>8.3333333333333329E-2</v>
      </c>
      <c r="AA39" s="13">
        <f>Z39</f>
        <v>8.3333333333333329E-2</v>
      </c>
      <c r="AB39" s="20" t="s">
        <v>36</v>
      </c>
      <c r="AC39" s="8">
        <f>AC36/3</f>
        <v>8.3333333333333329E-2</v>
      </c>
      <c r="AD39" s="11" t="e">
        <f>IF(#REF!="Sí",1)+IF(#REF!="No",0)</f>
        <v>#REF!</v>
      </c>
      <c r="AE39" s="21"/>
      <c r="AF39" s="21"/>
      <c r="AG39" s="21"/>
      <c r="AH39" s="11">
        <v>3</v>
      </c>
      <c r="AI39" s="12">
        <f>INDEX(AE38:AG38,AH39)</f>
        <v>8.3333333333333329E-2</v>
      </c>
      <c r="AJ39" s="13">
        <f>AI39</f>
        <v>8.3333333333333329E-2</v>
      </c>
      <c r="AK39" s="14"/>
    </row>
    <row r="40" spans="1:37" ht="14.4" customHeight="1">
      <c r="A40" s="6"/>
      <c r="B40" s="19"/>
      <c r="C40" s="28"/>
      <c r="D40" s="10">
        <f>(C41/2)*1</f>
        <v>4.1666666666666664E-2</v>
      </c>
      <c r="E40" s="10">
        <f>(C41/2)*1.5</f>
        <v>6.25E-2</v>
      </c>
      <c r="F40" s="10">
        <f>(C41/2)*2</f>
        <v>8.3333333333333329E-2</v>
      </c>
      <c r="G40" s="17"/>
      <c r="H40" s="17"/>
      <c r="I40" s="18"/>
      <c r="J40" s="28"/>
      <c r="K40" s="28"/>
      <c r="L40" s="19"/>
      <c r="M40" s="10">
        <f>(K41/2)*1</f>
        <v>4.1666666666666664E-2</v>
      </c>
      <c r="N40" s="10">
        <f>(K41/2)*1.5</f>
        <v>6.25E-2</v>
      </c>
      <c r="O40" s="10">
        <f>(K41/2)*2</f>
        <v>8.3333333333333329E-2</v>
      </c>
      <c r="P40" s="17"/>
      <c r="Q40" s="17"/>
      <c r="R40" s="18"/>
      <c r="S40" s="28"/>
      <c r="T40" s="28"/>
      <c r="U40" s="19"/>
      <c r="V40" s="10">
        <f>(R41/2)*1</f>
        <v>4.1666666666666664E-2</v>
      </c>
      <c r="W40" s="10">
        <f>(R41/2)*1.5</f>
        <v>6.25E-2</v>
      </c>
      <c r="X40" s="10">
        <f>(R41/2)*2</f>
        <v>8.3333333333333329E-2</v>
      </c>
      <c r="Y40" s="17"/>
      <c r="Z40" s="17"/>
      <c r="AA40" s="18"/>
      <c r="AB40" s="28"/>
      <c r="AC40" s="28"/>
      <c r="AD40" s="19"/>
      <c r="AE40" s="10">
        <f>(AC41/2)*1</f>
        <v>4.1666666666666664E-2</v>
      </c>
      <c r="AF40" s="10">
        <f>(AC41/2)*1.5</f>
        <v>6.25E-2</v>
      </c>
      <c r="AG40" s="10">
        <f>(AC41/2)*2</f>
        <v>8.3333333333333329E-2</v>
      </c>
      <c r="AH40" s="17"/>
      <c r="AI40" s="17"/>
      <c r="AJ40" s="18"/>
      <c r="AK40" s="6"/>
    </row>
    <row r="41" spans="1:37">
      <c r="A41" s="6"/>
      <c r="B41" s="20" t="s">
        <v>36</v>
      </c>
      <c r="C41" s="8">
        <f>C36/3</f>
        <v>8.3333333333333329E-2</v>
      </c>
      <c r="D41" s="21"/>
      <c r="E41" s="21"/>
      <c r="F41" s="21"/>
      <c r="G41" s="11">
        <v>1</v>
      </c>
      <c r="H41" s="12">
        <f>INDEX(D40:F40,G41)</f>
        <v>4.1666666666666664E-2</v>
      </c>
      <c r="I41" s="13">
        <f>H41</f>
        <v>4.1666666666666664E-2</v>
      </c>
      <c r="J41" s="20" t="s">
        <v>36</v>
      </c>
      <c r="K41" s="8">
        <f>K36/3</f>
        <v>8.3333333333333329E-2</v>
      </c>
      <c r="L41" s="11" t="e">
        <f>IF(#REF!="Sí",1)+IF(#REF!="No",0)</f>
        <v>#REF!</v>
      </c>
      <c r="M41" s="21"/>
      <c r="N41" s="21"/>
      <c r="O41" s="21"/>
      <c r="P41" s="11">
        <v>3</v>
      </c>
      <c r="Q41" s="12">
        <f>INDEX(M40:O40,P41)</f>
        <v>8.3333333333333329E-2</v>
      </c>
      <c r="R41" s="13">
        <f>Q41</f>
        <v>8.3333333333333329E-2</v>
      </c>
      <c r="S41" s="20"/>
      <c r="T41" s="8">
        <f>T36/3</f>
        <v>8.3333333333333329E-2</v>
      </c>
      <c r="U41" s="11" t="e">
        <f>IF(#REF!="Sí",1)+IF(#REF!="No",0)</f>
        <v>#REF!</v>
      </c>
      <c r="V41" s="21"/>
      <c r="W41" s="21"/>
      <c r="X41" s="21"/>
      <c r="Y41" s="11">
        <v>3</v>
      </c>
      <c r="Z41" s="12">
        <f>INDEX(V40:X40,Y41)</f>
        <v>8.3333333333333329E-2</v>
      </c>
      <c r="AA41" s="13">
        <f>Z41</f>
        <v>8.3333333333333329E-2</v>
      </c>
      <c r="AB41" s="20" t="s">
        <v>36</v>
      </c>
      <c r="AC41" s="8">
        <f>AC36/3</f>
        <v>8.3333333333333329E-2</v>
      </c>
      <c r="AD41" s="11" t="e">
        <f>IF(#REF!="Sí",1)+IF(#REF!="No",0)</f>
        <v>#REF!</v>
      </c>
      <c r="AE41" s="21"/>
      <c r="AF41" s="21"/>
      <c r="AG41" s="21"/>
      <c r="AH41" s="11">
        <v>3</v>
      </c>
      <c r="AI41" s="12">
        <f>INDEX(AE40:AG40,AH41)</f>
        <v>8.3333333333333329E-2</v>
      </c>
      <c r="AJ41" s="13">
        <f>AI41</f>
        <v>8.3333333333333329E-2</v>
      </c>
      <c r="AK41" s="6"/>
    </row>
    <row r="42" spans="1:37" ht="14.4" customHeight="1" thickBot="1">
      <c r="A42" s="6"/>
      <c r="B42" s="19"/>
      <c r="C42" s="28"/>
      <c r="D42" s="10">
        <f>(C43/2)*1</f>
        <v>4.1666666666666664E-2</v>
      </c>
      <c r="E42" s="10">
        <f>(C43/2)*1.5</f>
        <v>6.25E-2</v>
      </c>
      <c r="F42" s="10">
        <f>(C43/2)*2</f>
        <v>8.3333333333333329E-2</v>
      </c>
      <c r="G42" s="17"/>
      <c r="H42" s="17"/>
      <c r="I42" s="18"/>
      <c r="J42" s="28"/>
      <c r="K42" s="28"/>
      <c r="L42" s="19"/>
      <c r="M42" s="10">
        <f>(K43/2)*1</f>
        <v>4.1666666666666664E-2</v>
      </c>
      <c r="N42" s="10">
        <f>(K43/2)*1.5</f>
        <v>6.25E-2</v>
      </c>
      <c r="O42" s="10">
        <f>(K43/2)*2</f>
        <v>8.3333333333333329E-2</v>
      </c>
      <c r="P42" s="17"/>
      <c r="Q42" s="17"/>
      <c r="R42" s="18"/>
      <c r="S42" s="28"/>
      <c r="T42" s="28"/>
      <c r="U42" s="19"/>
      <c r="V42" s="10">
        <f>(R43/2)*1</f>
        <v>4.1666666666666664E-2</v>
      </c>
      <c r="W42" s="10">
        <f>(R43/2)*1.5</f>
        <v>6.25E-2</v>
      </c>
      <c r="X42" s="10">
        <f>(R43/2)*2</f>
        <v>8.3333333333333329E-2</v>
      </c>
      <c r="Y42" s="17"/>
      <c r="Z42" s="17"/>
      <c r="AA42" s="18"/>
      <c r="AB42" s="28"/>
      <c r="AC42" s="28"/>
      <c r="AD42" s="19"/>
      <c r="AE42" s="10">
        <f>(AC43/2)*1</f>
        <v>4.1666666666666664E-2</v>
      </c>
      <c r="AF42" s="10">
        <f>(AC43/2)*1.5</f>
        <v>6.25E-2</v>
      </c>
      <c r="AG42" s="10">
        <f>(AC43/2)*2</f>
        <v>8.3333333333333329E-2</v>
      </c>
      <c r="AH42" s="17"/>
      <c r="AI42" s="17"/>
      <c r="AJ42" s="18"/>
      <c r="AK42" s="6"/>
    </row>
    <row r="43" spans="1:37" ht="15" thickBot="1">
      <c r="A43" s="6"/>
      <c r="B43" s="20" t="s">
        <v>36</v>
      </c>
      <c r="C43" s="8">
        <f>C36/3</f>
        <v>8.3333333333333329E-2</v>
      </c>
      <c r="D43" s="21"/>
      <c r="E43" s="21"/>
      <c r="F43" s="21"/>
      <c r="G43" s="11">
        <v>1</v>
      </c>
      <c r="H43" s="12">
        <f>INDEX(D42:F42,G43)</f>
        <v>4.1666666666666664E-2</v>
      </c>
      <c r="I43" s="13">
        <f>H43</f>
        <v>4.1666666666666664E-2</v>
      </c>
      <c r="J43" s="20" t="s">
        <v>36</v>
      </c>
      <c r="K43" s="8">
        <f>K36/3</f>
        <v>8.3333333333333329E-2</v>
      </c>
      <c r="L43" s="11" t="e">
        <f>IF(#REF!="Sí",1)+IF(#REF!="No",0)</f>
        <v>#REF!</v>
      </c>
      <c r="M43" s="21"/>
      <c r="N43" s="21"/>
      <c r="O43" s="21"/>
      <c r="P43" s="11">
        <v>3</v>
      </c>
      <c r="Q43" s="12">
        <f>INDEX(M42:O42,P43)</f>
        <v>8.3333333333333329E-2</v>
      </c>
      <c r="R43" s="13">
        <f>Q43</f>
        <v>8.3333333333333329E-2</v>
      </c>
      <c r="S43" s="20"/>
      <c r="T43" s="8">
        <f>T36/3</f>
        <v>8.3333333333333329E-2</v>
      </c>
      <c r="U43" s="11" t="e">
        <f>IF(#REF!="Sí",1)+IF(#REF!="No",0)</f>
        <v>#REF!</v>
      </c>
      <c r="V43" s="21"/>
      <c r="W43" s="21"/>
      <c r="X43" s="21"/>
      <c r="Y43" s="11">
        <v>3</v>
      </c>
      <c r="Z43" s="12">
        <f>INDEX(V42:X42,Y43)</f>
        <v>8.3333333333333329E-2</v>
      </c>
      <c r="AA43" s="13">
        <f>Z43</f>
        <v>8.3333333333333329E-2</v>
      </c>
      <c r="AB43" s="20" t="s">
        <v>36</v>
      </c>
      <c r="AC43" s="8">
        <f>AC36/3</f>
        <v>8.3333333333333329E-2</v>
      </c>
      <c r="AD43" s="11" t="e">
        <f>IF(#REF!="Sí",1)+IF(#REF!="No",0)</f>
        <v>#REF!</v>
      </c>
      <c r="AE43" s="21"/>
      <c r="AF43" s="21"/>
      <c r="AG43" s="21"/>
      <c r="AH43" s="11">
        <v>3</v>
      </c>
      <c r="AI43" s="33">
        <f>INDEX(AE42:AG42,AH43)</f>
        <v>8.3333333333333329E-2</v>
      </c>
      <c r="AJ43" s="13">
        <f>AI43</f>
        <v>8.3333333333333329E-2</v>
      </c>
      <c r="AK43" s="15">
        <f>SUM(I44,R44,AA44,AJ44)</f>
        <v>0.875</v>
      </c>
    </row>
    <row r="44" spans="1:37" s="5" customFormat="1" ht="14.4" customHeight="1">
      <c r="A44" s="6"/>
      <c r="B44" s="28"/>
      <c r="C44" s="28"/>
      <c r="D44" s="28"/>
      <c r="E44" s="28"/>
      <c r="F44" s="28"/>
      <c r="G44" s="28"/>
      <c r="H44" s="28"/>
      <c r="I44" s="34">
        <f>SUM(I39+I41+I43)</f>
        <v>0.125</v>
      </c>
      <c r="J44" s="28"/>
      <c r="K44" s="28"/>
      <c r="L44"/>
      <c r="M44"/>
      <c r="N44"/>
      <c r="O44"/>
      <c r="P44"/>
      <c r="Q44"/>
      <c r="R44" s="34">
        <f>SUM(R39+R41+R43)</f>
        <v>0.25</v>
      </c>
      <c r="S44" s="28"/>
      <c r="T44" s="28"/>
      <c r="U44"/>
      <c r="V44"/>
      <c r="W44"/>
      <c r="X44"/>
      <c r="Y44"/>
      <c r="Z44"/>
      <c r="AA44" s="34">
        <f>SUM(AA39+AA41+AA43)</f>
        <v>0.25</v>
      </c>
      <c r="AB44" s="28"/>
      <c r="AC44" s="28"/>
      <c r="AD44"/>
      <c r="AE44"/>
      <c r="AF44"/>
      <c r="AG44"/>
      <c r="AH44"/>
      <c r="AI44"/>
      <c r="AJ44" s="34">
        <f>SUM(AJ39+AJ41+AJ43)</f>
        <v>0.25</v>
      </c>
      <c r="AK44" s="6"/>
    </row>
    <row r="46" spans="1:37" ht="28.8" customHeight="1">
      <c r="A46" s="6"/>
      <c r="B46" s="6"/>
      <c r="C46" s="25" t="s">
        <v>125</v>
      </c>
      <c r="D46" s="158" t="s">
        <v>134</v>
      </c>
      <c r="E46" s="159"/>
      <c r="F46" s="160"/>
      <c r="G46" s="156" t="s">
        <v>129</v>
      </c>
      <c r="H46" s="154" t="s">
        <v>37</v>
      </c>
      <c r="I46" s="164" t="s">
        <v>127</v>
      </c>
      <c r="J46" s="42"/>
      <c r="K46" s="25" t="s">
        <v>125</v>
      </c>
      <c r="L46" s="160"/>
      <c r="M46" s="158" t="s">
        <v>135</v>
      </c>
      <c r="N46" s="159"/>
      <c r="O46" s="160"/>
      <c r="P46" s="156" t="s">
        <v>129</v>
      </c>
      <c r="Q46" s="154" t="s">
        <v>37</v>
      </c>
      <c r="R46" s="156" t="s">
        <v>126</v>
      </c>
      <c r="S46" s="42"/>
      <c r="T46" s="39" t="s">
        <v>125</v>
      </c>
      <c r="U46" s="25"/>
      <c r="V46" s="158" t="s">
        <v>136</v>
      </c>
      <c r="W46" s="159"/>
      <c r="X46" s="160"/>
      <c r="Y46" s="156" t="s">
        <v>129</v>
      </c>
      <c r="Z46" s="154" t="s">
        <v>37</v>
      </c>
      <c r="AA46" s="156" t="s">
        <v>128</v>
      </c>
      <c r="AB46" s="42"/>
      <c r="AC46" s="39" t="s">
        <v>125</v>
      </c>
      <c r="AD46" s="39"/>
      <c r="AE46" s="158" t="s">
        <v>137</v>
      </c>
      <c r="AF46" s="159"/>
      <c r="AG46" s="160"/>
      <c r="AH46" s="156" t="s">
        <v>129</v>
      </c>
      <c r="AI46" s="154" t="s">
        <v>37</v>
      </c>
      <c r="AJ46" s="156" t="s">
        <v>131</v>
      </c>
      <c r="AK46" s="156" t="s">
        <v>133</v>
      </c>
    </row>
    <row r="47" spans="1:37" ht="46.2" customHeight="1">
      <c r="A47" s="26" t="str">
        <f>'Tabla Resultados FC'!C7</f>
        <v>TPB.3.1</v>
      </c>
      <c r="B47" s="30" t="str">
        <f>'Tabla Resultados FC'!D7</f>
        <v>Potenciación de las actividades primarias, impulsando la eficiencia de recursos,  manejo ecológico sostenible y la soberanía alimentaria</v>
      </c>
      <c r="C47" s="29">
        <f>100%/4</f>
        <v>0.25</v>
      </c>
      <c r="D47" s="161"/>
      <c r="E47" s="162"/>
      <c r="F47" s="163"/>
      <c r="G47" s="157"/>
      <c r="H47" s="155"/>
      <c r="I47" s="164"/>
      <c r="J47" s="42" t="str">
        <f>B47</f>
        <v>Potenciación de las actividades primarias, impulsando la eficiencia de recursos,  manejo ecológico sostenible y la soberanía alimentaria</v>
      </c>
      <c r="K47" s="29">
        <f>100%/4</f>
        <v>0.25</v>
      </c>
      <c r="L47" s="163"/>
      <c r="M47" s="161"/>
      <c r="N47" s="162"/>
      <c r="O47" s="163"/>
      <c r="P47" s="157"/>
      <c r="Q47" s="155"/>
      <c r="R47" s="157"/>
      <c r="S47" s="42" t="str">
        <f>B47</f>
        <v>Potenciación de las actividades primarias, impulsando la eficiencia de recursos,  manejo ecológico sostenible y la soberanía alimentaria</v>
      </c>
      <c r="T47" s="40">
        <f>100%/4</f>
        <v>0.25</v>
      </c>
      <c r="U47" s="29"/>
      <c r="V47" s="161"/>
      <c r="W47" s="162"/>
      <c r="X47" s="163"/>
      <c r="Y47" s="157"/>
      <c r="Z47" s="155"/>
      <c r="AA47" s="157"/>
      <c r="AB47" s="42" t="str">
        <f>J47</f>
        <v>Potenciación de las actividades primarias, impulsando la eficiencia de recursos,  manejo ecológico sostenible y la soberanía alimentaria</v>
      </c>
      <c r="AC47" s="40">
        <f>100%/4</f>
        <v>0.25</v>
      </c>
      <c r="AD47" s="40"/>
      <c r="AE47" s="161"/>
      <c r="AF47" s="162"/>
      <c r="AG47" s="163"/>
      <c r="AH47" s="157"/>
      <c r="AI47" s="155"/>
      <c r="AJ47" s="157"/>
      <c r="AK47" s="157"/>
    </row>
    <row r="48" spans="1:37">
      <c r="A48" s="6"/>
      <c r="B48" s="6"/>
      <c r="C48" s="6"/>
      <c r="D48" s="9" t="s">
        <v>33</v>
      </c>
      <c r="E48" s="9" t="s">
        <v>34</v>
      </c>
      <c r="F48" s="9" t="s">
        <v>35</v>
      </c>
      <c r="G48" s="6"/>
      <c r="H48" s="6"/>
      <c r="I48" s="6"/>
      <c r="J48" s="6"/>
      <c r="K48" s="6"/>
      <c r="L48" s="6"/>
      <c r="M48" s="9" t="s">
        <v>33</v>
      </c>
      <c r="N48" s="9" t="s">
        <v>34</v>
      </c>
      <c r="O48" s="9" t="s">
        <v>35</v>
      </c>
      <c r="P48" s="6"/>
      <c r="Q48" s="6"/>
      <c r="R48" s="6"/>
      <c r="S48" s="6"/>
      <c r="T48" s="6"/>
      <c r="U48" s="6"/>
      <c r="V48" s="9" t="s">
        <v>33</v>
      </c>
      <c r="W48" s="9" t="s">
        <v>34</v>
      </c>
      <c r="X48" s="9" t="s">
        <v>35</v>
      </c>
      <c r="Y48" s="6"/>
      <c r="Z48" s="6"/>
      <c r="AA48" s="6"/>
      <c r="AB48" s="6"/>
      <c r="AC48" s="6"/>
      <c r="AD48" s="6"/>
      <c r="AE48" s="9" t="s">
        <v>33</v>
      </c>
      <c r="AF48" s="9" t="s">
        <v>34</v>
      </c>
      <c r="AG48" s="9" t="s">
        <v>35</v>
      </c>
      <c r="AH48" s="6"/>
      <c r="AI48" s="6"/>
      <c r="AJ48" s="6"/>
      <c r="AK48" s="6"/>
    </row>
    <row r="49" spans="1:37" s="5" customFormat="1" ht="13.8" hidden="1" customHeight="1">
      <c r="A49" s="6"/>
      <c r="B49" s="6"/>
      <c r="C49" s="35"/>
      <c r="D49" s="10">
        <f>C50*50%</f>
        <v>4.1666666666666664E-2</v>
      </c>
      <c r="E49" s="10">
        <f>C50*75%</f>
        <v>6.25E-2</v>
      </c>
      <c r="F49" s="10">
        <f>C50*100%</f>
        <v>8.3333333333333329E-2</v>
      </c>
      <c r="G49" s="6"/>
      <c r="H49" s="6"/>
      <c r="I49" s="6"/>
      <c r="J49" s="6"/>
      <c r="K49" s="6"/>
      <c r="L49" s="6"/>
      <c r="M49" s="10">
        <f>K50*50%</f>
        <v>4.1666666666666664E-2</v>
      </c>
      <c r="N49" s="10">
        <f>K50*75%</f>
        <v>6.25E-2</v>
      </c>
      <c r="O49" s="10">
        <f>K50*100%</f>
        <v>8.3333333333333329E-2</v>
      </c>
      <c r="P49" s="6"/>
      <c r="Q49" s="6"/>
      <c r="R49" s="6"/>
      <c r="S49" s="6"/>
      <c r="T49" s="35"/>
      <c r="U49" s="6"/>
      <c r="V49" s="10">
        <f>T50*50%</f>
        <v>4.1666666666666664E-2</v>
      </c>
      <c r="W49" s="10">
        <f>T50*75%</f>
        <v>6.25E-2</v>
      </c>
      <c r="X49" s="10">
        <f>T50*100%</f>
        <v>8.3333333333333329E-2</v>
      </c>
      <c r="Y49" s="6"/>
      <c r="Z49" s="6"/>
      <c r="AA49" s="6"/>
      <c r="AB49" s="6"/>
      <c r="AC49" s="6"/>
      <c r="AD49" s="6"/>
      <c r="AE49" s="10">
        <f>AC50*50%</f>
        <v>4.1666666666666664E-2</v>
      </c>
      <c r="AF49" s="10">
        <f>AC50*75%</f>
        <v>6.25E-2</v>
      </c>
      <c r="AG49" s="10">
        <f>AC50*100%</f>
        <v>8.3333333333333329E-2</v>
      </c>
      <c r="AH49" s="6"/>
      <c r="AI49" s="6"/>
      <c r="AJ49" s="6"/>
      <c r="AK49" s="6"/>
    </row>
    <row r="50" spans="1:37" ht="15.6">
      <c r="A50" s="6"/>
      <c r="B50" s="20" t="s">
        <v>36</v>
      </c>
      <c r="C50" s="8">
        <f>C47/3</f>
        <v>8.3333333333333329E-2</v>
      </c>
      <c r="D50" s="21"/>
      <c r="E50" s="21"/>
      <c r="F50" s="21"/>
      <c r="G50" s="11">
        <v>1</v>
      </c>
      <c r="H50" s="12">
        <f>INDEX(D49:F49,G50)</f>
        <v>4.1666666666666664E-2</v>
      </c>
      <c r="I50" s="13">
        <f>H50</f>
        <v>4.1666666666666664E-2</v>
      </c>
      <c r="J50" s="20" t="s">
        <v>36</v>
      </c>
      <c r="K50" s="8">
        <f>K47/3</f>
        <v>8.3333333333333329E-2</v>
      </c>
      <c r="L50" s="11" t="e">
        <f>IF(#REF!="Sí",1)+IF(#REF!="No",0)</f>
        <v>#REF!</v>
      </c>
      <c r="M50" s="21"/>
      <c r="N50" s="21"/>
      <c r="O50" s="21"/>
      <c r="P50" s="11">
        <v>3</v>
      </c>
      <c r="Q50" s="12">
        <f>INDEX(M49:O49,P50)</f>
        <v>8.3333333333333329E-2</v>
      </c>
      <c r="R50" s="13">
        <f>Q50</f>
        <v>8.3333333333333329E-2</v>
      </c>
      <c r="S50" s="20"/>
      <c r="T50" s="8">
        <f>T47/3</f>
        <v>8.3333333333333329E-2</v>
      </c>
      <c r="U50" s="11" t="e">
        <f>IF(#REF!="Sí",1)+IF(#REF!="No",0)</f>
        <v>#REF!</v>
      </c>
      <c r="V50" s="21"/>
      <c r="W50" s="21"/>
      <c r="X50" s="21"/>
      <c r="Y50" s="11">
        <v>3</v>
      </c>
      <c r="Z50" s="12">
        <f>INDEX(V49:X49,Y50)</f>
        <v>8.3333333333333329E-2</v>
      </c>
      <c r="AA50" s="13">
        <f>Z50</f>
        <v>8.3333333333333329E-2</v>
      </c>
      <c r="AB50" s="20" t="s">
        <v>36</v>
      </c>
      <c r="AC50" s="8">
        <f>AC47/3</f>
        <v>8.3333333333333329E-2</v>
      </c>
      <c r="AD50" s="11" t="e">
        <f>IF(#REF!="Sí",1)+IF(#REF!="No",0)</f>
        <v>#REF!</v>
      </c>
      <c r="AE50" s="21"/>
      <c r="AF50" s="21"/>
      <c r="AG50" s="21"/>
      <c r="AH50" s="11">
        <v>2</v>
      </c>
      <c r="AI50" s="12">
        <f>INDEX(AE49:AG49,AH50)</f>
        <v>6.25E-2</v>
      </c>
      <c r="AJ50" s="13">
        <f>AI50</f>
        <v>6.25E-2</v>
      </c>
      <c r="AK50" s="14"/>
    </row>
    <row r="51" spans="1:37" ht="14.4" hidden="1" customHeight="1">
      <c r="A51" s="6"/>
      <c r="B51" s="19"/>
      <c r="C51" s="28"/>
      <c r="D51" s="10">
        <f>(C52/2)*1</f>
        <v>4.1666666666666664E-2</v>
      </c>
      <c r="E51" s="10">
        <f>(C52/2)*1.5</f>
        <v>6.25E-2</v>
      </c>
      <c r="F51" s="10">
        <f>(C52/2)*2</f>
        <v>8.3333333333333329E-2</v>
      </c>
      <c r="G51" s="17"/>
      <c r="H51" s="17"/>
      <c r="I51" s="18"/>
      <c r="J51" s="28"/>
      <c r="K51" s="28"/>
      <c r="L51" s="19"/>
      <c r="M51" s="10">
        <f>(K52/2)*1</f>
        <v>4.1666666666666664E-2</v>
      </c>
      <c r="N51" s="10">
        <f>(K52/2)*1.5</f>
        <v>6.25E-2</v>
      </c>
      <c r="O51" s="10">
        <f>(K52/2)*2</f>
        <v>8.3333333333333329E-2</v>
      </c>
      <c r="P51" s="17"/>
      <c r="Q51" s="17"/>
      <c r="R51" s="18"/>
      <c r="S51" s="28"/>
      <c r="T51" s="28"/>
      <c r="U51" s="19"/>
      <c r="V51" s="10">
        <f>(R52/2)*1</f>
        <v>4.1666666666666664E-2</v>
      </c>
      <c r="W51" s="10">
        <f>(R52/2)*1.5</f>
        <v>6.25E-2</v>
      </c>
      <c r="X51" s="10">
        <f>(R52/2)*2</f>
        <v>8.3333333333333329E-2</v>
      </c>
      <c r="Y51" s="17"/>
      <c r="Z51" s="17"/>
      <c r="AA51" s="18"/>
      <c r="AB51" s="28"/>
      <c r="AC51" s="28"/>
      <c r="AD51" s="19"/>
      <c r="AE51" s="10">
        <f>(AC52/2)*1</f>
        <v>4.1666666666666664E-2</v>
      </c>
      <c r="AF51" s="10">
        <f>(AC52/2)*1.5</f>
        <v>6.25E-2</v>
      </c>
      <c r="AG51" s="10">
        <f>(AC52/2)*2</f>
        <v>8.3333333333333329E-2</v>
      </c>
      <c r="AH51" s="17"/>
      <c r="AI51" s="17"/>
      <c r="AJ51" s="18"/>
      <c r="AK51" s="6"/>
    </row>
    <row r="52" spans="1:37" ht="15" thickBot="1">
      <c r="A52" s="6"/>
      <c r="B52" s="20" t="s">
        <v>36</v>
      </c>
      <c r="C52" s="8">
        <f>C47/3</f>
        <v>8.3333333333333329E-2</v>
      </c>
      <c r="D52" s="21"/>
      <c r="E52" s="21"/>
      <c r="F52" s="21"/>
      <c r="G52" s="11">
        <v>1</v>
      </c>
      <c r="H52" s="12">
        <f>INDEX(D51:F51,G52)</f>
        <v>4.1666666666666664E-2</v>
      </c>
      <c r="I52" s="13">
        <f>H52</f>
        <v>4.1666666666666664E-2</v>
      </c>
      <c r="J52" s="20" t="s">
        <v>36</v>
      </c>
      <c r="K52" s="8">
        <f>K47/3</f>
        <v>8.3333333333333329E-2</v>
      </c>
      <c r="L52" s="11" t="e">
        <f>IF(#REF!="Sí",1)+IF(#REF!="No",0)</f>
        <v>#REF!</v>
      </c>
      <c r="M52" s="21"/>
      <c r="N52" s="21"/>
      <c r="O52" s="21"/>
      <c r="P52" s="11">
        <v>3</v>
      </c>
      <c r="Q52" s="12">
        <f>INDEX(M51:O51,P52)</f>
        <v>8.3333333333333329E-2</v>
      </c>
      <c r="R52" s="13">
        <f>Q52</f>
        <v>8.3333333333333329E-2</v>
      </c>
      <c r="S52" s="20"/>
      <c r="T52" s="8">
        <f>T47/3</f>
        <v>8.3333333333333329E-2</v>
      </c>
      <c r="U52" s="11" t="e">
        <f>IF(#REF!="Sí",1)+IF(#REF!="No",0)</f>
        <v>#REF!</v>
      </c>
      <c r="V52" s="21"/>
      <c r="W52" s="21"/>
      <c r="X52" s="21"/>
      <c r="Y52" s="11">
        <v>3</v>
      </c>
      <c r="Z52" s="12">
        <f>INDEX(V51:X51,Y52)</f>
        <v>8.3333333333333329E-2</v>
      </c>
      <c r="AA52" s="13">
        <f>Z52</f>
        <v>8.3333333333333329E-2</v>
      </c>
      <c r="AB52" s="20" t="s">
        <v>36</v>
      </c>
      <c r="AC52" s="8">
        <f>AC47/3</f>
        <v>8.3333333333333329E-2</v>
      </c>
      <c r="AD52" s="11" t="e">
        <f>IF(#REF!="Sí",1)+IF(#REF!="No",0)</f>
        <v>#REF!</v>
      </c>
      <c r="AE52" s="21"/>
      <c r="AF52" s="21"/>
      <c r="AG52" s="21"/>
      <c r="AH52" s="11">
        <v>2</v>
      </c>
      <c r="AI52" s="12">
        <f>INDEX(AE51:AG51,AH52)</f>
        <v>6.25E-2</v>
      </c>
      <c r="AJ52" s="13">
        <f>AI52</f>
        <v>6.25E-2</v>
      </c>
      <c r="AK52" s="6"/>
    </row>
    <row r="53" spans="1:37" ht="14.4" hidden="1" customHeight="1" thickBot="1">
      <c r="A53" s="6"/>
      <c r="B53" s="19"/>
      <c r="C53" s="28"/>
      <c r="D53" s="10">
        <f>(C54/2)*1</f>
        <v>4.1666666666666664E-2</v>
      </c>
      <c r="E53" s="10">
        <f>(C54/2)*1.5</f>
        <v>6.25E-2</v>
      </c>
      <c r="F53" s="10">
        <f>(C54/2)*2</f>
        <v>8.3333333333333329E-2</v>
      </c>
      <c r="G53" s="17"/>
      <c r="H53" s="17"/>
      <c r="I53" s="18"/>
      <c r="J53" s="28"/>
      <c r="K53" s="28"/>
      <c r="L53" s="19"/>
      <c r="M53" s="10">
        <f>(K54/2)*1</f>
        <v>4.1666666666666664E-2</v>
      </c>
      <c r="N53" s="10">
        <f>(K54/2)*1.5</f>
        <v>6.25E-2</v>
      </c>
      <c r="O53" s="10">
        <f>(K54/2)*2</f>
        <v>8.3333333333333329E-2</v>
      </c>
      <c r="P53" s="17"/>
      <c r="Q53" s="17"/>
      <c r="R53" s="18"/>
      <c r="S53" s="28"/>
      <c r="T53" s="28"/>
      <c r="U53" s="19"/>
      <c r="V53" s="10">
        <f>(R54/2)*1</f>
        <v>4.1666666666666664E-2</v>
      </c>
      <c r="W53" s="10">
        <f>(R54/2)*1.5</f>
        <v>6.25E-2</v>
      </c>
      <c r="X53" s="10">
        <f>(R54/2)*2</f>
        <v>8.3333333333333329E-2</v>
      </c>
      <c r="Y53" s="17"/>
      <c r="Z53" s="17"/>
      <c r="AA53" s="18"/>
      <c r="AB53" s="28"/>
      <c r="AC53" s="28"/>
      <c r="AD53" s="19"/>
      <c r="AE53" s="10">
        <f>(AC54/2)*1</f>
        <v>4.1666666666666664E-2</v>
      </c>
      <c r="AF53" s="10">
        <f>(AC54/2)*1.5</f>
        <v>6.25E-2</v>
      </c>
      <c r="AG53" s="10">
        <f>(AC54/2)*2</f>
        <v>8.3333333333333329E-2</v>
      </c>
      <c r="AH53" s="17"/>
      <c r="AI53" s="17"/>
      <c r="AJ53" s="18"/>
      <c r="AK53" s="6"/>
    </row>
    <row r="54" spans="1:37" ht="15" thickBot="1">
      <c r="A54" s="6"/>
      <c r="B54" s="20" t="s">
        <v>36</v>
      </c>
      <c r="C54" s="8">
        <f>C47/3</f>
        <v>8.3333333333333329E-2</v>
      </c>
      <c r="D54" s="21"/>
      <c r="E54" s="21"/>
      <c r="F54" s="21"/>
      <c r="G54" s="11">
        <v>1</v>
      </c>
      <c r="H54" s="12">
        <f>INDEX(D53:F53,G54)</f>
        <v>4.1666666666666664E-2</v>
      </c>
      <c r="I54" s="13">
        <f>H54</f>
        <v>4.1666666666666664E-2</v>
      </c>
      <c r="J54" s="20" t="s">
        <v>36</v>
      </c>
      <c r="K54" s="8">
        <f>K47/3</f>
        <v>8.3333333333333329E-2</v>
      </c>
      <c r="L54" s="11" t="e">
        <f>IF(#REF!="Sí",1)+IF(#REF!="No",0)</f>
        <v>#REF!</v>
      </c>
      <c r="M54" s="21"/>
      <c r="N54" s="21"/>
      <c r="O54" s="21"/>
      <c r="P54" s="11">
        <v>3</v>
      </c>
      <c r="Q54" s="12">
        <f>INDEX(M53:O53,P54)</f>
        <v>8.3333333333333329E-2</v>
      </c>
      <c r="R54" s="13">
        <f>Q54</f>
        <v>8.3333333333333329E-2</v>
      </c>
      <c r="S54" s="20"/>
      <c r="T54" s="8">
        <f>T47/3</f>
        <v>8.3333333333333329E-2</v>
      </c>
      <c r="U54" s="11" t="e">
        <f>IF(#REF!="Sí",1)+IF(#REF!="No",0)</f>
        <v>#REF!</v>
      </c>
      <c r="V54" s="21"/>
      <c r="W54" s="21"/>
      <c r="X54" s="21"/>
      <c r="Y54" s="11">
        <v>1</v>
      </c>
      <c r="Z54" s="12">
        <f>INDEX(V53:X53,Y54)</f>
        <v>4.1666666666666664E-2</v>
      </c>
      <c r="AA54" s="13">
        <f>Z54</f>
        <v>4.1666666666666664E-2</v>
      </c>
      <c r="AB54" s="20" t="s">
        <v>36</v>
      </c>
      <c r="AC54" s="8">
        <f>AC47/3</f>
        <v>8.3333333333333329E-2</v>
      </c>
      <c r="AD54" s="11" t="e">
        <f>IF(#REF!="Sí",1)+IF(#REF!="No",0)</f>
        <v>#REF!</v>
      </c>
      <c r="AE54" s="21"/>
      <c r="AF54" s="21"/>
      <c r="AG54" s="21"/>
      <c r="AH54" s="11">
        <v>2</v>
      </c>
      <c r="AI54" s="33">
        <f>INDEX(AE53:AG53,AH54)</f>
        <v>6.25E-2</v>
      </c>
      <c r="AJ54" s="13">
        <f>AI54</f>
        <v>6.25E-2</v>
      </c>
      <c r="AK54" s="15">
        <f>SUM(I55,R55,AA55,AJ55)</f>
        <v>0.77083333333333326</v>
      </c>
    </row>
    <row r="55" spans="1:37" s="5" customFormat="1" ht="14.4" customHeight="1">
      <c r="A55" s="6"/>
      <c r="B55" s="28"/>
      <c r="C55" s="28"/>
      <c r="D55" s="28"/>
      <c r="E55" s="28"/>
      <c r="F55" s="28"/>
      <c r="G55" s="28"/>
      <c r="H55" s="28"/>
      <c r="I55" s="34">
        <f>SUM(I50+I52+I54)</f>
        <v>0.125</v>
      </c>
      <c r="J55" s="28"/>
      <c r="K55" s="28"/>
      <c r="L55"/>
      <c r="M55"/>
      <c r="N55"/>
      <c r="O55"/>
      <c r="P55"/>
      <c r="Q55"/>
      <c r="R55" s="34">
        <f>SUM(R50+R52+R54)</f>
        <v>0.25</v>
      </c>
      <c r="S55" s="28"/>
      <c r="T55" s="28"/>
      <c r="U55"/>
      <c r="V55"/>
      <c r="W55"/>
      <c r="X55"/>
      <c r="Y55"/>
      <c r="Z55"/>
      <c r="AA55" s="34">
        <f>SUM(AA50+AA52+AA54)</f>
        <v>0.20833333333333331</v>
      </c>
      <c r="AB55" s="28"/>
      <c r="AC55" s="28"/>
      <c r="AD55"/>
      <c r="AE55"/>
      <c r="AF55"/>
      <c r="AG55"/>
      <c r="AH55"/>
      <c r="AI55"/>
      <c r="AJ55" s="34">
        <f>SUM(AJ50+AJ52+AJ54)</f>
        <v>0.1875</v>
      </c>
      <c r="AK55" s="6"/>
    </row>
    <row r="57" spans="1:37" ht="28.8" customHeight="1">
      <c r="A57" s="6"/>
      <c r="B57" s="6"/>
      <c r="C57" s="25" t="s">
        <v>125</v>
      </c>
      <c r="D57" s="158" t="s">
        <v>134</v>
      </c>
      <c r="E57" s="159"/>
      <c r="F57" s="160"/>
      <c r="G57" s="156" t="s">
        <v>129</v>
      </c>
      <c r="H57" s="154" t="s">
        <v>37</v>
      </c>
      <c r="I57" s="164" t="s">
        <v>127</v>
      </c>
      <c r="J57" s="42"/>
      <c r="K57" s="25" t="s">
        <v>125</v>
      </c>
      <c r="L57" s="160"/>
      <c r="M57" s="158" t="s">
        <v>135</v>
      </c>
      <c r="N57" s="159"/>
      <c r="O57" s="160"/>
      <c r="P57" s="156" t="s">
        <v>129</v>
      </c>
      <c r="Q57" s="154" t="s">
        <v>37</v>
      </c>
      <c r="R57" s="156" t="s">
        <v>126</v>
      </c>
      <c r="S57" s="42"/>
      <c r="T57" s="39" t="s">
        <v>125</v>
      </c>
      <c r="U57" s="25"/>
      <c r="V57" s="158" t="s">
        <v>136</v>
      </c>
      <c r="W57" s="159"/>
      <c r="X57" s="160"/>
      <c r="Y57" s="156" t="s">
        <v>129</v>
      </c>
      <c r="Z57" s="154" t="s">
        <v>37</v>
      </c>
      <c r="AA57" s="156" t="s">
        <v>128</v>
      </c>
      <c r="AB57" s="42"/>
      <c r="AC57" s="39" t="s">
        <v>125</v>
      </c>
      <c r="AD57" s="39"/>
      <c r="AE57" s="158" t="s">
        <v>137</v>
      </c>
      <c r="AF57" s="159"/>
      <c r="AG57" s="160"/>
      <c r="AH57" s="156" t="s">
        <v>129</v>
      </c>
      <c r="AI57" s="154" t="s">
        <v>37</v>
      </c>
      <c r="AJ57" s="156" t="s">
        <v>131</v>
      </c>
      <c r="AK57" s="156" t="s">
        <v>133</v>
      </c>
    </row>
    <row r="58" spans="1:37" ht="34.200000000000003" customHeight="1">
      <c r="A58" s="26" t="str">
        <f>'Tabla Resultados FC'!C8</f>
        <v>TPB.4.1</v>
      </c>
      <c r="B58" s="30" t="str">
        <f>'Tabla Resultados FC'!D8</f>
        <v>Introducir Soluciones basadas en la Naturaleza para reducir la vulnerabilidad frente a los efectos del cambio climático</v>
      </c>
      <c r="C58" s="29">
        <f>100%/4</f>
        <v>0.25</v>
      </c>
      <c r="D58" s="161"/>
      <c r="E58" s="162"/>
      <c r="F58" s="163"/>
      <c r="G58" s="157"/>
      <c r="H58" s="155"/>
      <c r="I58" s="164"/>
      <c r="J58" s="42" t="str">
        <f>B58</f>
        <v>Introducir Soluciones basadas en la Naturaleza para reducir la vulnerabilidad frente a los efectos del cambio climático</v>
      </c>
      <c r="K58" s="29">
        <f>100%/4</f>
        <v>0.25</v>
      </c>
      <c r="L58" s="163"/>
      <c r="M58" s="161"/>
      <c r="N58" s="162"/>
      <c r="O58" s="163"/>
      <c r="P58" s="157"/>
      <c r="Q58" s="155"/>
      <c r="R58" s="157"/>
      <c r="S58" s="42" t="str">
        <f>B58</f>
        <v>Introducir Soluciones basadas en la Naturaleza para reducir la vulnerabilidad frente a los efectos del cambio climático</v>
      </c>
      <c r="T58" s="40">
        <f>100%/4</f>
        <v>0.25</v>
      </c>
      <c r="U58" s="29"/>
      <c r="V58" s="161"/>
      <c r="W58" s="162"/>
      <c r="X58" s="163"/>
      <c r="Y58" s="157"/>
      <c r="Z58" s="155"/>
      <c r="AA58" s="157"/>
      <c r="AB58" s="42" t="str">
        <f>J58</f>
        <v>Introducir Soluciones basadas en la Naturaleza para reducir la vulnerabilidad frente a los efectos del cambio climático</v>
      </c>
      <c r="AC58" s="40">
        <f>100%/4</f>
        <v>0.25</v>
      </c>
      <c r="AD58" s="40"/>
      <c r="AE58" s="161"/>
      <c r="AF58" s="162"/>
      <c r="AG58" s="163"/>
      <c r="AH58" s="157"/>
      <c r="AI58" s="155"/>
      <c r="AJ58" s="157"/>
      <c r="AK58" s="157"/>
    </row>
    <row r="59" spans="1:37">
      <c r="A59" s="6"/>
      <c r="B59" s="6"/>
      <c r="C59" s="6"/>
      <c r="D59" s="9" t="s">
        <v>33</v>
      </c>
      <c r="E59" s="9" t="s">
        <v>34</v>
      </c>
      <c r="F59" s="9" t="s">
        <v>35</v>
      </c>
      <c r="G59" s="6"/>
      <c r="H59" s="6"/>
      <c r="I59" s="6"/>
      <c r="J59" s="6"/>
      <c r="K59" s="6"/>
      <c r="L59" s="6"/>
      <c r="M59" s="9" t="s">
        <v>33</v>
      </c>
      <c r="N59" s="9" t="s">
        <v>34</v>
      </c>
      <c r="O59" s="9" t="s">
        <v>35</v>
      </c>
      <c r="P59" s="6"/>
      <c r="Q59" s="6"/>
      <c r="R59" s="6"/>
      <c r="S59" s="6"/>
      <c r="T59" s="6"/>
      <c r="U59" s="6"/>
      <c r="V59" s="9" t="s">
        <v>33</v>
      </c>
      <c r="W59" s="9" t="s">
        <v>34</v>
      </c>
      <c r="X59" s="9" t="s">
        <v>35</v>
      </c>
      <c r="Y59" s="6"/>
      <c r="Z59" s="6"/>
      <c r="AA59" s="6"/>
      <c r="AB59" s="6"/>
      <c r="AC59" s="6"/>
      <c r="AD59" s="6"/>
      <c r="AE59" s="9" t="s">
        <v>33</v>
      </c>
      <c r="AF59" s="9" t="s">
        <v>34</v>
      </c>
      <c r="AG59" s="9" t="s">
        <v>35</v>
      </c>
      <c r="AH59" s="6"/>
      <c r="AI59" s="6"/>
      <c r="AJ59" s="6"/>
      <c r="AK59" s="6"/>
    </row>
    <row r="60" spans="1:37" s="5" customFormat="1" ht="13.8" hidden="1" customHeight="1">
      <c r="A60" s="6"/>
      <c r="B60" s="6"/>
      <c r="C60" s="35"/>
      <c r="D60" s="10">
        <f>C61*50%</f>
        <v>4.1666666666666664E-2</v>
      </c>
      <c r="E60" s="10">
        <f>C61*75%</f>
        <v>6.25E-2</v>
      </c>
      <c r="F60" s="10">
        <f>C61*100%</f>
        <v>8.3333333333333329E-2</v>
      </c>
      <c r="G60" s="6"/>
      <c r="H60" s="6"/>
      <c r="I60" s="6"/>
      <c r="J60" s="6"/>
      <c r="K60" s="6"/>
      <c r="L60" s="6"/>
      <c r="M60" s="10">
        <f>K61*50%</f>
        <v>4.1666666666666664E-2</v>
      </c>
      <c r="N60" s="10">
        <f>K61*75%</f>
        <v>6.25E-2</v>
      </c>
      <c r="O60" s="10">
        <f>K61*100%</f>
        <v>8.3333333333333329E-2</v>
      </c>
      <c r="P60" s="6"/>
      <c r="Q60" s="6"/>
      <c r="R60" s="6"/>
      <c r="S60" s="6"/>
      <c r="T60" s="35"/>
      <c r="U60" s="6"/>
      <c r="V60" s="10">
        <f>T61*50%</f>
        <v>4.1666666666666664E-2</v>
      </c>
      <c r="W60" s="10">
        <f>T61*75%</f>
        <v>6.25E-2</v>
      </c>
      <c r="X60" s="10">
        <f>T61*100%</f>
        <v>8.3333333333333329E-2</v>
      </c>
      <c r="Y60" s="6"/>
      <c r="Z60" s="6"/>
      <c r="AA60" s="6"/>
      <c r="AB60" s="6"/>
      <c r="AC60" s="6"/>
      <c r="AD60" s="6"/>
      <c r="AE60" s="10">
        <f>AC61*50%</f>
        <v>4.1666666666666664E-2</v>
      </c>
      <c r="AF60" s="10">
        <f>AC61*75%</f>
        <v>6.25E-2</v>
      </c>
      <c r="AG60" s="10">
        <f>AC61*100%</f>
        <v>8.3333333333333329E-2</v>
      </c>
      <c r="AH60" s="6"/>
      <c r="AI60" s="6"/>
      <c r="AJ60" s="6"/>
      <c r="AK60" s="6"/>
    </row>
    <row r="61" spans="1:37" ht="15.6">
      <c r="A61" s="6"/>
      <c r="B61" s="20" t="s">
        <v>36</v>
      </c>
      <c r="C61" s="8">
        <f>C58/3</f>
        <v>8.3333333333333329E-2</v>
      </c>
      <c r="D61" s="21"/>
      <c r="E61" s="21"/>
      <c r="F61" s="21"/>
      <c r="G61" s="11">
        <v>1</v>
      </c>
      <c r="H61" s="12">
        <f>INDEX(D60:F60,G61)</f>
        <v>4.1666666666666664E-2</v>
      </c>
      <c r="I61" s="13">
        <f>H61</f>
        <v>4.1666666666666664E-2</v>
      </c>
      <c r="J61" s="20" t="s">
        <v>36</v>
      </c>
      <c r="K61" s="8">
        <f>K58/3</f>
        <v>8.3333333333333329E-2</v>
      </c>
      <c r="L61" s="11" t="e">
        <f>IF(#REF!="Sí",1)+IF(#REF!="No",0)</f>
        <v>#REF!</v>
      </c>
      <c r="M61" s="21"/>
      <c r="N61" s="21"/>
      <c r="O61" s="21"/>
      <c r="P61" s="11">
        <v>3</v>
      </c>
      <c r="Q61" s="12">
        <f>INDEX(M60:O60,P61)</f>
        <v>8.3333333333333329E-2</v>
      </c>
      <c r="R61" s="13">
        <f>Q61</f>
        <v>8.3333333333333329E-2</v>
      </c>
      <c r="S61" s="20"/>
      <c r="T61" s="8">
        <f>T58/3</f>
        <v>8.3333333333333329E-2</v>
      </c>
      <c r="U61" s="11" t="e">
        <f>IF(#REF!="Sí",1)+IF(#REF!="No",0)</f>
        <v>#REF!</v>
      </c>
      <c r="V61" s="21"/>
      <c r="W61" s="21"/>
      <c r="X61" s="21"/>
      <c r="Y61" s="11">
        <v>3</v>
      </c>
      <c r="Z61" s="12">
        <f>INDEX(V60:X60,Y61)</f>
        <v>8.3333333333333329E-2</v>
      </c>
      <c r="AA61" s="13">
        <f>Z61</f>
        <v>8.3333333333333329E-2</v>
      </c>
      <c r="AB61" s="20" t="s">
        <v>36</v>
      </c>
      <c r="AC61" s="8">
        <f>AC58/3</f>
        <v>8.3333333333333329E-2</v>
      </c>
      <c r="AD61" s="11" t="e">
        <f>IF(#REF!="Sí",1)+IF(#REF!="No",0)</f>
        <v>#REF!</v>
      </c>
      <c r="AE61" s="21"/>
      <c r="AF61" s="21"/>
      <c r="AG61" s="21"/>
      <c r="AH61" s="11">
        <v>2</v>
      </c>
      <c r="AI61" s="12">
        <f>INDEX(AE60:AG60,AH61)</f>
        <v>6.25E-2</v>
      </c>
      <c r="AJ61" s="13">
        <f>AI61</f>
        <v>6.25E-2</v>
      </c>
      <c r="AK61" s="14"/>
    </row>
    <row r="62" spans="1:37" ht="14.4" hidden="1" customHeight="1">
      <c r="A62" s="6"/>
      <c r="B62" s="19"/>
      <c r="C62" s="28"/>
      <c r="D62" s="10">
        <f>(C63/2)*1</f>
        <v>4.1666666666666664E-2</v>
      </c>
      <c r="E62" s="10">
        <f>(C63/2)*1.5</f>
        <v>6.25E-2</v>
      </c>
      <c r="F62" s="10">
        <f>(C63/2)*2</f>
        <v>8.3333333333333329E-2</v>
      </c>
      <c r="G62" s="17"/>
      <c r="H62" s="17"/>
      <c r="I62" s="18"/>
      <c r="J62" s="28"/>
      <c r="K62" s="28"/>
      <c r="L62" s="19"/>
      <c r="M62" s="10">
        <f>(K63/2)*1</f>
        <v>4.1666666666666664E-2</v>
      </c>
      <c r="N62" s="10">
        <f>(K63/2)*1.5</f>
        <v>6.25E-2</v>
      </c>
      <c r="O62" s="10">
        <f>(K63/2)*2</f>
        <v>8.3333333333333329E-2</v>
      </c>
      <c r="P62" s="17"/>
      <c r="Q62" s="17"/>
      <c r="R62" s="18"/>
      <c r="S62" s="28"/>
      <c r="T62" s="28"/>
      <c r="U62" s="19"/>
      <c r="V62" s="10">
        <f>(R63/2)*1</f>
        <v>4.1666666666666664E-2</v>
      </c>
      <c r="W62" s="10">
        <f>(R63/2)*1.5</f>
        <v>6.25E-2</v>
      </c>
      <c r="X62" s="10">
        <f>(R63/2)*2</f>
        <v>8.3333333333333329E-2</v>
      </c>
      <c r="Y62" s="17"/>
      <c r="Z62" s="17"/>
      <c r="AA62" s="18"/>
      <c r="AB62" s="28"/>
      <c r="AC62" s="28"/>
      <c r="AD62" s="19"/>
      <c r="AE62" s="10">
        <f>(AC63/2)*1</f>
        <v>4.1666666666666664E-2</v>
      </c>
      <c r="AF62" s="10">
        <f>(AC63/2)*1.5</f>
        <v>6.25E-2</v>
      </c>
      <c r="AG62" s="10">
        <f>(AC63/2)*2</f>
        <v>8.3333333333333329E-2</v>
      </c>
      <c r="AH62" s="17"/>
      <c r="AI62" s="17"/>
      <c r="AJ62" s="18"/>
      <c r="AK62" s="6"/>
    </row>
    <row r="63" spans="1:37" ht="22.2" customHeight="1" thickBot="1">
      <c r="A63" s="6"/>
      <c r="B63" s="20" t="s">
        <v>36</v>
      </c>
      <c r="C63" s="8">
        <f>C58/3</f>
        <v>8.3333333333333329E-2</v>
      </c>
      <c r="D63" s="21"/>
      <c r="E63" s="21"/>
      <c r="F63" s="21"/>
      <c r="G63" s="11">
        <v>1</v>
      </c>
      <c r="H63" s="12">
        <f>INDEX(D62:F62,G63)</f>
        <v>4.1666666666666664E-2</v>
      </c>
      <c r="I63" s="13">
        <f>H63</f>
        <v>4.1666666666666664E-2</v>
      </c>
      <c r="J63" s="20" t="s">
        <v>36</v>
      </c>
      <c r="K63" s="8">
        <f>K58/3</f>
        <v>8.3333333333333329E-2</v>
      </c>
      <c r="L63" s="11" t="e">
        <f>IF(#REF!="Sí",1)+IF(#REF!="No",0)</f>
        <v>#REF!</v>
      </c>
      <c r="M63" s="21"/>
      <c r="N63" s="21"/>
      <c r="O63" s="21"/>
      <c r="P63" s="11">
        <v>3</v>
      </c>
      <c r="Q63" s="12">
        <f>INDEX(M62:O62,P63)</f>
        <v>8.3333333333333329E-2</v>
      </c>
      <c r="R63" s="13">
        <f>Q63</f>
        <v>8.3333333333333329E-2</v>
      </c>
      <c r="S63" s="20"/>
      <c r="T63" s="8">
        <f>T58/3</f>
        <v>8.3333333333333329E-2</v>
      </c>
      <c r="U63" s="11" t="e">
        <f>IF(#REF!="Sí",1)+IF(#REF!="No",0)</f>
        <v>#REF!</v>
      </c>
      <c r="V63" s="21"/>
      <c r="W63" s="21"/>
      <c r="X63" s="21"/>
      <c r="Y63" s="11">
        <v>3</v>
      </c>
      <c r="Z63" s="12">
        <f>INDEX(V62:X62,Y63)</f>
        <v>8.3333333333333329E-2</v>
      </c>
      <c r="AA63" s="13">
        <f>Z63</f>
        <v>8.3333333333333329E-2</v>
      </c>
      <c r="AB63" s="20" t="s">
        <v>36</v>
      </c>
      <c r="AC63" s="8">
        <f>AC58/3</f>
        <v>8.3333333333333329E-2</v>
      </c>
      <c r="AD63" s="11" t="e">
        <f>IF(#REF!="Sí",1)+IF(#REF!="No",0)</f>
        <v>#REF!</v>
      </c>
      <c r="AE63" s="21"/>
      <c r="AF63" s="21"/>
      <c r="AG63" s="21"/>
      <c r="AH63" s="11">
        <v>2</v>
      </c>
      <c r="AI63" s="12">
        <f>INDEX(AE62:AG62,AH63)</f>
        <v>6.25E-2</v>
      </c>
      <c r="AJ63" s="13">
        <f>AI63</f>
        <v>6.25E-2</v>
      </c>
      <c r="AK63" s="6"/>
    </row>
    <row r="64" spans="1:37" ht="14.4" hidden="1" customHeight="1" thickBot="1">
      <c r="A64" s="6"/>
      <c r="B64" s="19"/>
      <c r="C64" s="28"/>
      <c r="D64" s="10">
        <f>(C65/2)*1</f>
        <v>4.1666666666666664E-2</v>
      </c>
      <c r="E64" s="10">
        <f>(C65/2)*1.5</f>
        <v>6.25E-2</v>
      </c>
      <c r="F64" s="10">
        <f>(C65/2)*2</f>
        <v>8.3333333333333329E-2</v>
      </c>
      <c r="G64" s="17"/>
      <c r="H64" s="17"/>
      <c r="I64" s="18"/>
      <c r="J64" s="28"/>
      <c r="K64" s="28"/>
      <c r="L64" s="19"/>
      <c r="M64" s="10">
        <f>(K65/2)*1</f>
        <v>4.1666666666666664E-2</v>
      </c>
      <c r="N64" s="10">
        <f>(K65/2)*1.5</f>
        <v>6.25E-2</v>
      </c>
      <c r="O64" s="10">
        <f>(K65/2)*2</f>
        <v>8.3333333333333329E-2</v>
      </c>
      <c r="P64" s="17"/>
      <c r="Q64" s="17"/>
      <c r="R64" s="18"/>
      <c r="S64" s="28"/>
      <c r="T64" s="28"/>
      <c r="U64" s="19"/>
      <c r="V64" s="10">
        <f>(R65/2)*1</f>
        <v>4.1666666666666664E-2</v>
      </c>
      <c r="W64" s="10">
        <f>(R65/2)*1.5</f>
        <v>6.25E-2</v>
      </c>
      <c r="X64" s="10">
        <f>(R65/2)*2</f>
        <v>8.3333333333333329E-2</v>
      </c>
      <c r="Y64" s="17"/>
      <c r="Z64" s="17"/>
      <c r="AA64" s="18"/>
      <c r="AB64" s="28"/>
      <c r="AC64" s="28"/>
      <c r="AD64" s="19"/>
      <c r="AE64" s="10">
        <f>(AC65/2)*1</f>
        <v>4.1666666666666664E-2</v>
      </c>
      <c r="AF64" s="10">
        <f>(AC65/2)*1.5</f>
        <v>6.25E-2</v>
      </c>
      <c r="AG64" s="10">
        <f>(AC65/2)*2</f>
        <v>8.3333333333333329E-2</v>
      </c>
      <c r="AH64" s="17"/>
      <c r="AI64" s="17"/>
      <c r="AJ64" s="18"/>
      <c r="AK64" s="6"/>
    </row>
    <row r="65" spans="1:37" ht="15" thickBot="1">
      <c r="A65" s="6"/>
      <c r="B65" s="20" t="s">
        <v>36</v>
      </c>
      <c r="C65" s="8">
        <f>C58/3</f>
        <v>8.3333333333333329E-2</v>
      </c>
      <c r="D65" s="21"/>
      <c r="E65" s="21"/>
      <c r="F65" s="21"/>
      <c r="G65" s="11">
        <v>1</v>
      </c>
      <c r="H65" s="12">
        <f>INDEX(D64:F64,G65)</f>
        <v>4.1666666666666664E-2</v>
      </c>
      <c r="I65" s="13">
        <f>H65</f>
        <v>4.1666666666666664E-2</v>
      </c>
      <c r="J65" s="20" t="s">
        <v>36</v>
      </c>
      <c r="K65" s="8">
        <f>K58/3</f>
        <v>8.3333333333333329E-2</v>
      </c>
      <c r="L65" s="11" t="e">
        <f>IF(#REF!="Sí",1)+IF(#REF!="No",0)</f>
        <v>#REF!</v>
      </c>
      <c r="M65" s="21"/>
      <c r="N65" s="21"/>
      <c r="O65" s="21"/>
      <c r="P65" s="11">
        <v>3</v>
      </c>
      <c r="Q65" s="12">
        <f>INDEX(M64:O64,P65)</f>
        <v>8.3333333333333329E-2</v>
      </c>
      <c r="R65" s="13">
        <f>Q65</f>
        <v>8.3333333333333329E-2</v>
      </c>
      <c r="S65" s="20"/>
      <c r="T65" s="8">
        <f>T58/3</f>
        <v>8.3333333333333329E-2</v>
      </c>
      <c r="U65" s="11" t="e">
        <f>IF(#REF!="Sí",1)+IF(#REF!="No",0)</f>
        <v>#REF!</v>
      </c>
      <c r="V65" s="21"/>
      <c r="W65" s="21"/>
      <c r="X65" s="21"/>
      <c r="Y65" s="11">
        <v>3</v>
      </c>
      <c r="Z65" s="12">
        <f>INDEX(V64:X64,Y65)</f>
        <v>8.3333333333333329E-2</v>
      </c>
      <c r="AA65" s="13">
        <f>Z65</f>
        <v>8.3333333333333329E-2</v>
      </c>
      <c r="AB65" s="20" t="s">
        <v>36</v>
      </c>
      <c r="AC65" s="8">
        <f>AC58/3</f>
        <v>8.3333333333333329E-2</v>
      </c>
      <c r="AD65" s="11" t="e">
        <f>IF(#REF!="Sí",1)+IF(#REF!="No",0)</f>
        <v>#REF!</v>
      </c>
      <c r="AE65" s="21"/>
      <c r="AF65" s="21"/>
      <c r="AG65" s="21"/>
      <c r="AH65" s="11">
        <v>2</v>
      </c>
      <c r="AI65" s="33">
        <f>INDEX(AE64:AG64,AH65)</f>
        <v>6.25E-2</v>
      </c>
      <c r="AJ65" s="13">
        <f>AI65</f>
        <v>6.25E-2</v>
      </c>
      <c r="AK65" s="15">
        <f>SUM(I66,R66,AA66,AJ66)</f>
        <v>0.8125</v>
      </c>
    </row>
    <row r="66" spans="1:37" s="5" customFormat="1" ht="14.4" customHeight="1">
      <c r="A66" s="6"/>
      <c r="B66" s="28"/>
      <c r="C66" s="28"/>
      <c r="D66" s="28"/>
      <c r="E66" s="28"/>
      <c r="F66" s="28"/>
      <c r="G66" s="28"/>
      <c r="H66" s="28"/>
      <c r="I66" s="34">
        <f>SUM(I61+I63+I65)</f>
        <v>0.125</v>
      </c>
      <c r="J66" s="28"/>
      <c r="K66" s="28"/>
      <c r="L66"/>
      <c r="M66"/>
      <c r="N66"/>
      <c r="O66"/>
      <c r="P66"/>
      <c r="Q66"/>
      <c r="R66" s="34">
        <f>SUM(R61+R63+R65)</f>
        <v>0.25</v>
      </c>
      <c r="S66" s="28"/>
      <c r="T66" s="28"/>
      <c r="U66"/>
      <c r="V66"/>
      <c r="W66"/>
      <c r="X66"/>
      <c r="Y66"/>
      <c r="Z66"/>
      <c r="AA66" s="34">
        <f>SUM(AA61+AA63+AA65)</f>
        <v>0.25</v>
      </c>
      <c r="AB66" s="28"/>
      <c r="AC66" s="28"/>
      <c r="AD66"/>
      <c r="AE66"/>
      <c r="AF66"/>
      <c r="AG66"/>
      <c r="AH66"/>
      <c r="AI66"/>
      <c r="AJ66" s="34">
        <f>SUM(AJ61+AJ63+AJ65)</f>
        <v>0.1875</v>
      </c>
      <c r="AK66" s="6"/>
    </row>
    <row r="68" spans="1:37" ht="28.8" customHeight="1">
      <c r="A68" s="6"/>
      <c r="B68" s="6"/>
      <c r="C68" s="25" t="s">
        <v>125</v>
      </c>
      <c r="D68" s="158" t="s">
        <v>134</v>
      </c>
      <c r="E68" s="159"/>
      <c r="F68" s="160"/>
      <c r="G68" s="156" t="s">
        <v>129</v>
      </c>
      <c r="H68" s="154" t="s">
        <v>37</v>
      </c>
      <c r="I68" s="164" t="s">
        <v>127</v>
      </c>
      <c r="J68" s="42"/>
      <c r="K68" s="25" t="s">
        <v>125</v>
      </c>
      <c r="L68" s="160"/>
      <c r="M68" s="158" t="s">
        <v>135</v>
      </c>
      <c r="N68" s="159"/>
      <c r="O68" s="160"/>
      <c r="P68" s="156" t="s">
        <v>129</v>
      </c>
      <c r="Q68" s="154" t="s">
        <v>37</v>
      </c>
      <c r="R68" s="156" t="s">
        <v>126</v>
      </c>
      <c r="S68" s="42"/>
      <c r="T68" s="39" t="s">
        <v>125</v>
      </c>
      <c r="U68" s="25"/>
      <c r="V68" s="158" t="s">
        <v>136</v>
      </c>
      <c r="W68" s="159"/>
      <c r="X68" s="160"/>
      <c r="Y68" s="156" t="s">
        <v>129</v>
      </c>
      <c r="Z68" s="154" t="s">
        <v>37</v>
      </c>
      <c r="AA68" s="156" t="s">
        <v>128</v>
      </c>
      <c r="AB68" s="42"/>
      <c r="AC68" s="39" t="s">
        <v>125</v>
      </c>
      <c r="AD68" s="39"/>
      <c r="AE68" s="158" t="s">
        <v>137</v>
      </c>
      <c r="AF68" s="159"/>
      <c r="AG68" s="160"/>
      <c r="AH68" s="156" t="s">
        <v>129</v>
      </c>
      <c r="AI68" s="154" t="s">
        <v>37</v>
      </c>
      <c r="AJ68" s="156" t="s">
        <v>131</v>
      </c>
      <c r="AK68" s="156" t="s">
        <v>133</v>
      </c>
    </row>
    <row r="69" spans="1:37" ht="30" customHeight="1">
      <c r="A69" s="26" t="str">
        <f>'Tabla Resultados FC'!C9</f>
        <v>TPB.4.2</v>
      </c>
      <c r="B69" s="30" t="str">
        <f>'Tabla Resultados FC'!D9</f>
        <v>Multifuncionalidad del territorio y los recursos naturales frente al cambio climático</v>
      </c>
      <c r="C69" s="29">
        <f>100%/4</f>
        <v>0.25</v>
      </c>
      <c r="D69" s="161"/>
      <c r="E69" s="162"/>
      <c r="F69" s="163"/>
      <c r="G69" s="157"/>
      <c r="H69" s="155"/>
      <c r="I69" s="164"/>
      <c r="J69" s="42" t="str">
        <f>B69</f>
        <v>Multifuncionalidad del territorio y los recursos naturales frente al cambio climático</v>
      </c>
      <c r="K69" s="29">
        <f>100%/4</f>
        <v>0.25</v>
      </c>
      <c r="L69" s="163"/>
      <c r="M69" s="161"/>
      <c r="N69" s="162"/>
      <c r="O69" s="163"/>
      <c r="P69" s="157"/>
      <c r="Q69" s="155"/>
      <c r="R69" s="157"/>
      <c r="S69" s="42" t="str">
        <f>B69</f>
        <v>Multifuncionalidad del territorio y los recursos naturales frente al cambio climático</v>
      </c>
      <c r="T69" s="40">
        <f>100%/4</f>
        <v>0.25</v>
      </c>
      <c r="U69" s="29"/>
      <c r="V69" s="161"/>
      <c r="W69" s="162"/>
      <c r="X69" s="163"/>
      <c r="Y69" s="157"/>
      <c r="Z69" s="155"/>
      <c r="AA69" s="157"/>
      <c r="AB69" s="42" t="str">
        <f>J69</f>
        <v>Multifuncionalidad del territorio y los recursos naturales frente al cambio climático</v>
      </c>
      <c r="AC69" s="40">
        <f>100%/4</f>
        <v>0.25</v>
      </c>
      <c r="AD69" s="40"/>
      <c r="AE69" s="161"/>
      <c r="AF69" s="162"/>
      <c r="AG69" s="163"/>
      <c r="AH69" s="157"/>
      <c r="AI69" s="155"/>
      <c r="AJ69" s="157"/>
      <c r="AK69" s="157"/>
    </row>
    <row r="70" spans="1:37">
      <c r="A70" s="6"/>
      <c r="B70" s="6"/>
      <c r="C70" s="6"/>
      <c r="D70" s="9" t="s">
        <v>33</v>
      </c>
      <c r="E70" s="9" t="s">
        <v>34</v>
      </c>
      <c r="F70" s="9" t="s">
        <v>35</v>
      </c>
      <c r="G70" s="6"/>
      <c r="H70" s="6"/>
      <c r="I70" s="6"/>
      <c r="J70" s="6"/>
      <c r="K70" s="6"/>
      <c r="L70" s="6"/>
      <c r="M70" s="9" t="s">
        <v>33</v>
      </c>
      <c r="N70" s="9" t="s">
        <v>34</v>
      </c>
      <c r="O70" s="9" t="s">
        <v>35</v>
      </c>
      <c r="P70" s="6"/>
      <c r="Q70" s="6"/>
      <c r="R70" s="6"/>
      <c r="S70" s="6"/>
      <c r="T70" s="6"/>
      <c r="U70" s="6"/>
      <c r="V70" s="9" t="s">
        <v>33</v>
      </c>
      <c r="W70" s="9" t="s">
        <v>34</v>
      </c>
      <c r="X70" s="9" t="s">
        <v>35</v>
      </c>
      <c r="Y70" s="6"/>
      <c r="Z70" s="6"/>
      <c r="AA70" s="6"/>
      <c r="AB70" s="6"/>
      <c r="AC70" s="6"/>
      <c r="AD70" s="6"/>
      <c r="AE70" s="9" t="s">
        <v>33</v>
      </c>
      <c r="AF70" s="9" t="s">
        <v>34</v>
      </c>
      <c r="AG70" s="9" t="s">
        <v>35</v>
      </c>
      <c r="AH70" s="6"/>
      <c r="AI70" s="6"/>
      <c r="AJ70" s="6"/>
      <c r="AK70" s="6"/>
    </row>
    <row r="71" spans="1:37" s="5" customFormat="1" ht="13.8" hidden="1" customHeight="1">
      <c r="A71" s="6"/>
      <c r="B71" s="6"/>
      <c r="C71" s="35"/>
      <c r="D71" s="10">
        <f>C72*50%</f>
        <v>4.1666666666666664E-2</v>
      </c>
      <c r="E71" s="10">
        <f>C72*75%</f>
        <v>6.25E-2</v>
      </c>
      <c r="F71" s="10">
        <f>C72*100%</f>
        <v>8.3333333333333329E-2</v>
      </c>
      <c r="G71" s="6"/>
      <c r="H71" s="6"/>
      <c r="I71" s="6"/>
      <c r="J71" s="6"/>
      <c r="K71" s="6"/>
      <c r="L71" s="6"/>
      <c r="M71" s="10">
        <f>K72*50%</f>
        <v>4.1666666666666664E-2</v>
      </c>
      <c r="N71" s="10">
        <f>K72*75%</f>
        <v>6.25E-2</v>
      </c>
      <c r="O71" s="10">
        <f>K72*100%</f>
        <v>8.3333333333333329E-2</v>
      </c>
      <c r="P71" s="6"/>
      <c r="Q71" s="6"/>
      <c r="R71" s="6"/>
      <c r="S71" s="6"/>
      <c r="T71" s="35"/>
      <c r="U71" s="6"/>
      <c r="V71" s="10">
        <f>T72*50%</f>
        <v>4.1666666666666664E-2</v>
      </c>
      <c r="W71" s="10">
        <f>T72*75%</f>
        <v>6.25E-2</v>
      </c>
      <c r="X71" s="10">
        <f>T72*100%</f>
        <v>8.3333333333333329E-2</v>
      </c>
      <c r="Y71" s="6"/>
      <c r="Z71" s="6"/>
      <c r="AA71" s="6"/>
      <c r="AB71" s="6"/>
      <c r="AC71" s="6"/>
      <c r="AD71" s="6"/>
      <c r="AE71" s="10">
        <f>AC72*50%</f>
        <v>4.1666666666666664E-2</v>
      </c>
      <c r="AF71" s="10">
        <f>AC72*75%</f>
        <v>6.25E-2</v>
      </c>
      <c r="AG71" s="10">
        <f>AC72*100%</f>
        <v>8.3333333333333329E-2</v>
      </c>
      <c r="AH71" s="6"/>
      <c r="AI71" s="6"/>
      <c r="AJ71" s="6"/>
      <c r="AK71" s="6"/>
    </row>
    <row r="72" spans="1:37" ht="15.6">
      <c r="A72" s="6"/>
      <c r="B72" s="20" t="s">
        <v>36</v>
      </c>
      <c r="C72" s="8">
        <f>C69/3</f>
        <v>8.3333333333333329E-2</v>
      </c>
      <c r="D72" s="21"/>
      <c r="E72" s="21"/>
      <c r="F72" s="21"/>
      <c r="G72" s="11">
        <v>1</v>
      </c>
      <c r="H72" s="12">
        <f>INDEX(D71:F71,G72)</f>
        <v>4.1666666666666664E-2</v>
      </c>
      <c r="I72" s="13">
        <f>H72</f>
        <v>4.1666666666666664E-2</v>
      </c>
      <c r="J72" s="20" t="s">
        <v>36</v>
      </c>
      <c r="K72" s="8">
        <f>K69/3</f>
        <v>8.3333333333333329E-2</v>
      </c>
      <c r="L72" s="11" t="e">
        <f>IF(#REF!="Sí",1)+IF(#REF!="No",0)</f>
        <v>#REF!</v>
      </c>
      <c r="M72" s="21"/>
      <c r="N72" s="21"/>
      <c r="O72" s="21"/>
      <c r="P72" s="11">
        <v>3</v>
      </c>
      <c r="Q72" s="12">
        <f>INDEX(M71:O71,P72)</f>
        <v>8.3333333333333329E-2</v>
      </c>
      <c r="R72" s="13">
        <f>Q72</f>
        <v>8.3333333333333329E-2</v>
      </c>
      <c r="S72" s="20"/>
      <c r="T72" s="8">
        <f>T69/3</f>
        <v>8.3333333333333329E-2</v>
      </c>
      <c r="U72" s="11" t="e">
        <f>IF(#REF!="Sí",1)+IF(#REF!="No",0)</f>
        <v>#REF!</v>
      </c>
      <c r="V72" s="21"/>
      <c r="W72" s="21"/>
      <c r="X72" s="21"/>
      <c r="Y72" s="11">
        <v>3</v>
      </c>
      <c r="Z72" s="12">
        <f>INDEX(V71:X71,Y72)</f>
        <v>8.3333333333333329E-2</v>
      </c>
      <c r="AA72" s="13">
        <f>Z72</f>
        <v>8.3333333333333329E-2</v>
      </c>
      <c r="AB72" s="20" t="s">
        <v>36</v>
      </c>
      <c r="AC72" s="8">
        <f>AC69/3</f>
        <v>8.3333333333333329E-2</v>
      </c>
      <c r="AD72" s="11" t="e">
        <f>IF(#REF!="Sí",1)+IF(#REF!="No",0)</f>
        <v>#REF!</v>
      </c>
      <c r="AE72" s="21"/>
      <c r="AF72" s="21"/>
      <c r="AG72" s="21"/>
      <c r="AH72" s="11">
        <v>2</v>
      </c>
      <c r="AI72" s="12">
        <f>INDEX(AE71:AG71,AH72)</f>
        <v>6.25E-2</v>
      </c>
      <c r="AJ72" s="13">
        <f>AI72</f>
        <v>6.25E-2</v>
      </c>
      <c r="AK72" s="14"/>
    </row>
    <row r="73" spans="1:37" ht="14.4" hidden="1" customHeight="1">
      <c r="A73" s="6"/>
      <c r="B73" s="19"/>
      <c r="C73" s="28"/>
      <c r="D73" s="10">
        <f>(C74/2)*1</f>
        <v>4.1666666666666664E-2</v>
      </c>
      <c r="E73" s="10">
        <f>(C74/2)*1.5</f>
        <v>6.25E-2</v>
      </c>
      <c r="F73" s="10">
        <f>(C74/2)*2</f>
        <v>8.3333333333333329E-2</v>
      </c>
      <c r="G73" s="17"/>
      <c r="H73" s="17"/>
      <c r="I73" s="18"/>
      <c r="J73" s="28"/>
      <c r="K73" s="28"/>
      <c r="L73" s="19"/>
      <c r="M73" s="10">
        <f>(K74/2)*1</f>
        <v>4.1666666666666664E-2</v>
      </c>
      <c r="N73" s="10">
        <f>(K74/2)*1.5</f>
        <v>6.25E-2</v>
      </c>
      <c r="O73" s="10">
        <f>(K74/2)*2</f>
        <v>8.3333333333333329E-2</v>
      </c>
      <c r="P73" s="17"/>
      <c r="Q73" s="17"/>
      <c r="R73" s="18"/>
      <c r="S73" s="28"/>
      <c r="T73" s="28"/>
      <c r="U73" s="19"/>
      <c r="V73" s="10">
        <f>(R74/2)*1</f>
        <v>4.1666666666666664E-2</v>
      </c>
      <c r="W73" s="10">
        <f>(R74/2)*1.5</f>
        <v>6.25E-2</v>
      </c>
      <c r="X73" s="10">
        <f>(R74/2)*2</f>
        <v>8.3333333333333329E-2</v>
      </c>
      <c r="Y73" s="17"/>
      <c r="Z73" s="17"/>
      <c r="AA73" s="18"/>
      <c r="AB73" s="28"/>
      <c r="AC73" s="28"/>
      <c r="AD73" s="19"/>
      <c r="AE73" s="10">
        <f>(AC74/2)*1</f>
        <v>4.1666666666666664E-2</v>
      </c>
      <c r="AF73" s="10">
        <f>(AC74/2)*1.5</f>
        <v>6.25E-2</v>
      </c>
      <c r="AG73" s="10">
        <f>(AC74/2)*2</f>
        <v>8.3333333333333329E-2</v>
      </c>
      <c r="AH73" s="17"/>
      <c r="AI73" s="17"/>
      <c r="AJ73" s="18"/>
      <c r="AK73" s="6"/>
    </row>
    <row r="74" spans="1:37" ht="15" thickBot="1">
      <c r="A74" s="6"/>
      <c r="B74" s="20" t="s">
        <v>36</v>
      </c>
      <c r="C74" s="8">
        <f>C69/3</f>
        <v>8.3333333333333329E-2</v>
      </c>
      <c r="D74" s="21"/>
      <c r="E74" s="21"/>
      <c r="F74" s="21"/>
      <c r="G74" s="11">
        <v>1</v>
      </c>
      <c r="H74" s="12">
        <f>INDEX(D73:F73,G74)</f>
        <v>4.1666666666666664E-2</v>
      </c>
      <c r="I74" s="13">
        <f>H74</f>
        <v>4.1666666666666664E-2</v>
      </c>
      <c r="J74" s="20" t="s">
        <v>36</v>
      </c>
      <c r="K74" s="8">
        <f>K69/3</f>
        <v>8.3333333333333329E-2</v>
      </c>
      <c r="L74" s="11" t="e">
        <f>IF(#REF!="Sí",1)+IF(#REF!="No",0)</f>
        <v>#REF!</v>
      </c>
      <c r="M74" s="21"/>
      <c r="N74" s="21"/>
      <c r="O74" s="21"/>
      <c r="P74" s="11">
        <v>3</v>
      </c>
      <c r="Q74" s="12">
        <f>INDEX(M73:O73,P74)</f>
        <v>8.3333333333333329E-2</v>
      </c>
      <c r="R74" s="13">
        <f>Q74</f>
        <v>8.3333333333333329E-2</v>
      </c>
      <c r="S74" s="20"/>
      <c r="T74" s="8">
        <f>T69/3</f>
        <v>8.3333333333333329E-2</v>
      </c>
      <c r="U74" s="11" t="e">
        <f>IF(#REF!="Sí",1)+IF(#REF!="No",0)</f>
        <v>#REF!</v>
      </c>
      <c r="V74" s="21"/>
      <c r="W74" s="21"/>
      <c r="X74" s="21"/>
      <c r="Y74" s="11">
        <v>3</v>
      </c>
      <c r="Z74" s="12">
        <f>INDEX(V73:X73,Y74)</f>
        <v>8.3333333333333329E-2</v>
      </c>
      <c r="AA74" s="13">
        <f>Z74</f>
        <v>8.3333333333333329E-2</v>
      </c>
      <c r="AB74" s="20" t="s">
        <v>36</v>
      </c>
      <c r="AC74" s="8">
        <f>AC69/3</f>
        <v>8.3333333333333329E-2</v>
      </c>
      <c r="AD74" s="11" t="e">
        <f>IF(#REF!="Sí",1)+IF(#REF!="No",0)</f>
        <v>#REF!</v>
      </c>
      <c r="AE74" s="21"/>
      <c r="AF74" s="21"/>
      <c r="AG74" s="21"/>
      <c r="AH74" s="11">
        <v>2</v>
      </c>
      <c r="AI74" s="12">
        <f>INDEX(AE73:AG73,AH74)</f>
        <v>6.25E-2</v>
      </c>
      <c r="AJ74" s="13">
        <f>AI74</f>
        <v>6.25E-2</v>
      </c>
      <c r="AK74" s="6"/>
    </row>
    <row r="75" spans="1:37" ht="14.4" hidden="1" customHeight="1" thickBot="1">
      <c r="A75" s="6"/>
      <c r="B75" s="19"/>
      <c r="C75" s="28"/>
      <c r="D75" s="10">
        <f>(C76/2)*1</f>
        <v>4.1666666666666664E-2</v>
      </c>
      <c r="E75" s="10">
        <f>(C76/2)*1.5</f>
        <v>6.25E-2</v>
      </c>
      <c r="F75" s="10">
        <f>(C76/2)*2</f>
        <v>8.3333333333333329E-2</v>
      </c>
      <c r="G75" s="17"/>
      <c r="H75" s="17"/>
      <c r="I75" s="18"/>
      <c r="J75" s="28"/>
      <c r="K75" s="28"/>
      <c r="L75" s="19"/>
      <c r="M75" s="10">
        <f>(K76/2)*1</f>
        <v>4.1666666666666664E-2</v>
      </c>
      <c r="N75" s="10">
        <f>(K76/2)*1.5</f>
        <v>6.25E-2</v>
      </c>
      <c r="O75" s="10">
        <f>(K76/2)*2</f>
        <v>8.3333333333333329E-2</v>
      </c>
      <c r="P75" s="17"/>
      <c r="Q75" s="17"/>
      <c r="R75" s="18"/>
      <c r="S75" s="28"/>
      <c r="T75" s="28"/>
      <c r="U75" s="19"/>
      <c r="V75" s="10">
        <f>(R76/2)*1</f>
        <v>4.1666666666666664E-2</v>
      </c>
      <c r="W75" s="10">
        <f>(R76/2)*1.5</f>
        <v>6.25E-2</v>
      </c>
      <c r="X75" s="10">
        <f>(R76/2)*2</f>
        <v>8.3333333333333329E-2</v>
      </c>
      <c r="Y75" s="17"/>
      <c r="Z75" s="17"/>
      <c r="AA75" s="18"/>
      <c r="AB75" s="28"/>
      <c r="AC75" s="28"/>
      <c r="AD75" s="19"/>
      <c r="AE75" s="10">
        <f>(AC76/2)*1</f>
        <v>4.1666666666666664E-2</v>
      </c>
      <c r="AF75" s="10">
        <f>(AC76/2)*1.5</f>
        <v>6.25E-2</v>
      </c>
      <c r="AG75" s="10">
        <f>(AC76/2)*2</f>
        <v>8.3333333333333329E-2</v>
      </c>
      <c r="AH75" s="17"/>
      <c r="AI75" s="17"/>
      <c r="AJ75" s="18"/>
      <c r="AK75" s="6"/>
    </row>
    <row r="76" spans="1:37" ht="15" thickBot="1">
      <c r="A76" s="6"/>
      <c r="B76" s="20" t="s">
        <v>36</v>
      </c>
      <c r="C76" s="8">
        <f>C69/3</f>
        <v>8.3333333333333329E-2</v>
      </c>
      <c r="D76" s="21"/>
      <c r="E76" s="21"/>
      <c r="F76" s="21"/>
      <c r="G76" s="11">
        <v>1</v>
      </c>
      <c r="H76" s="12">
        <f>INDEX(D75:F75,G76)</f>
        <v>4.1666666666666664E-2</v>
      </c>
      <c r="I76" s="13">
        <f>H76</f>
        <v>4.1666666666666664E-2</v>
      </c>
      <c r="J76" s="20" t="s">
        <v>36</v>
      </c>
      <c r="K76" s="8">
        <f>K69/3</f>
        <v>8.3333333333333329E-2</v>
      </c>
      <c r="L76" s="11" t="e">
        <f>IF(#REF!="Sí",1)+IF(#REF!="No",0)</f>
        <v>#REF!</v>
      </c>
      <c r="M76" s="21"/>
      <c r="N76" s="21"/>
      <c r="O76" s="21"/>
      <c r="P76" s="11">
        <v>3</v>
      </c>
      <c r="Q76" s="12">
        <f>INDEX(M75:O75,P76)</f>
        <v>8.3333333333333329E-2</v>
      </c>
      <c r="R76" s="13">
        <f>Q76</f>
        <v>8.3333333333333329E-2</v>
      </c>
      <c r="S76" s="20"/>
      <c r="T76" s="8">
        <f>T69/3</f>
        <v>8.3333333333333329E-2</v>
      </c>
      <c r="U76" s="11" t="e">
        <f>IF(#REF!="Sí",1)+IF(#REF!="No",0)</f>
        <v>#REF!</v>
      </c>
      <c r="V76" s="21"/>
      <c r="W76" s="21"/>
      <c r="X76" s="21"/>
      <c r="Y76" s="11">
        <v>3</v>
      </c>
      <c r="Z76" s="12">
        <f>INDEX(V75:X75,Y76)</f>
        <v>8.3333333333333329E-2</v>
      </c>
      <c r="AA76" s="13">
        <f>Z76</f>
        <v>8.3333333333333329E-2</v>
      </c>
      <c r="AB76" s="20" t="s">
        <v>36</v>
      </c>
      <c r="AC76" s="8">
        <f>AC69/3</f>
        <v>8.3333333333333329E-2</v>
      </c>
      <c r="AD76" s="11" t="e">
        <f>IF(#REF!="Sí",1)+IF(#REF!="No",0)</f>
        <v>#REF!</v>
      </c>
      <c r="AE76" s="21"/>
      <c r="AF76" s="21"/>
      <c r="AG76" s="21"/>
      <c r="AH76" s="11">
        <v>2</v>
      </c>
      <c r="AI76" s="33">
        <f>INDEX(AE75:AG75,AH76)</f>
        <v>6.25E-2</v>
      </c>
      <c r="AJ76" s="13">
        <f>AI76</f>
        <v>6.25E-2</v>
      </c>
      <c r="AK76" s="15">
        <f>SUM(I77,R77,AA77,AJ77)</f>
        <v>0.8125</v>
      </c>
    </row>
    <row r="77" spans="1:37" s="5" customFormat="1" ht="14.4" customHeight="1">
      <c r="A77" s="6"/>
      <c r="B77" s="28"/>
      <c r="C77" s="28"/>
      <c r="D77" s="28"/>
      <c r="E77" s="28"/>
      <c r="F77" s="28"/>
      <c r="G77" s="28"/>
      <c r="H77" s="28"/>
      <c r="I77" s="34">
        <f>SUM(I72+I74+I76)</f>
        <v>0.125</v>
      </c>
      <c r="J77" s="28"/>
      <c r="K77" s="28"/>
      <c r="L77"/>
      <c r="M77"/>
      <c r="N77"/>
      <c r="O77"/>
      <c r="P77"/>
      <c r="Q77"/>
      <c r="R77" s="34">
        <f>SUM(R72+R74+R76)</f>
        <v>0.25</v>
      </c>
      <c r="S77" s="28"/>
      <c r="T77" s="28"/>
      <c r="U77"/>
      <c r="V77"/>
      <c r="W77"/>
      <c r="X77"/>
      <c r="Y77"/>
      <c r="Z77"/>
      <c r="AA77" s="34">
        <f>SUM(AA72+AA74+AA76)</f>
        <v>0.25</v>
      </c>
      <c r="AB77" s="28"/>
      <c r="AC77" s="28"/>
      <c r="AD77"/>
      <c r="AE77"/>
      <c r="AF77"/>
      <c r="AG77"/>
      <c r="AH77"/>
      <c r="AI77"/>
      <c r="AJ77" s="34">
        <f>SUM(AJ72+AJ74+AJ76)</f>
        <v>0.1875</v>
      </c>
      <c r="AK77" s="6"/>
    </row>
    <row r="79" spans="1:37" ht="28.8" customHeight="1">
      <c r="A79" s="6"/>
      <c r="B79" s="6"/>
      <c r="C79" s="25" t="s">
        <v>125</v>
      </c>
      <c r="D79" s="158" t="s">
        <v>134</v>
      </c>
      <c r="E79" s="159"/>
      <c r="F79" s="160"/>
      <c r="G79" s="156" t="s">
        <v>129</v>
      </c>
      <c r="H79" s="154" t="s">
        <v>37</v>
      </c>
      <c r="I79" s="164" t="s">
        <v>127</v>
      </c>
      <c r="J79" s="42"/>
      <c r="K79" s="25" t="s">
        <v>125</v>
      </c>
      <c r="L79" s="160"/>
      <c r="M79" s="158" t="s">
        <v>135</v>
      </c>
      <c r="N79" s="159"/>
      <c r="O79" s="160"/>
      <c r="P79" s="156" t="s">
        <v>129</v>
      </c>
      <c r="Q79" s="154" t="s">
        <v>37</v>
      </c>
      <c r="R79" s="156" t="s">
        <v>126</v>
      </c>
      <c r="S79" s="42"/>
      <c r="T79" s="39" t="s">
        <v>125</v>
      </c>
      <c r="U79" s="25"/>
      <c r="V79" s="158" t="s">
        <v>136</v>
      </c>
      <c r="W79" s="159"/>
      <c r="X79" s="160"/>
      <c r="Y79" s="156" t="s">
        <v>129</v>
      </c>
      <c r="Z79" s="154" t="s">
        <v>37</v>
      </c>
      <c r="AA79" s="156" t="s">
        <v>128</v>
      </c>
      <c r="AB79" s="42"/>
      <c r="AC79" s="39" t="s">
        <v>125</v>
      </c>
      <c r="AD79" s="39"/>
      <c r="AE79" s="158" t="s">
        <v>137</v>
      </c>
      <c r="AF79" s="159"/>
      <c r="AG79" s="160"/>
      <c r="AH79" s="156" t="s">
        <v>129</v>
      </c>
      <c r="AI79" s="154" t="s">
        <v>37</v>
      </c>
      <c r="AJ79" s="156" t="s">
        <v>131</v>
      </c>
      <c r="AK79" s="156" t="s">
        <v>133</v>
      </c>
    </row>
    <row r="80" spans="1:37" ht="46.2" customHeight="1">
      <c r="A80" s="26" t="e">
        <f>'Tabla Resultados FC'!#REF!</f>
        <v>#REF!</v>
      </c>
      <c r="B80" s="30" t="e">
        <f>'Tabla Resultados FC'!#REF!</f>
        <v>#REF!</v>
      </c>
      <c r="C80" s="29">
        <f>100%/4</f>
        <v>0.25</v>
      </c>
      <c r="D80" s="161"/>
      <c r="E80" s="162"/>
      <c r="F80" s="163"/>
      <c r="G80" s="157"/>
      <c r="H80" s="155"/>
      <c r="I80" s="164"/>
      <c r="J80" s="42" t="e">
        <f>B80</f>
        <v>#REF!</v>
      </c>
      <c r="K80" s="29">
        <f>100%/4</f>
        <v>0.25</v>
      </c>
      <c r="L80" s="163"/>
      <c r="M80" s="161"/>
      <c r="N80" s="162"/>
      <c r="O80" s="163"/>
      <c r="P80" s="157"/>
      <c r="Q80" s="155"/>
      <c r="R80" s="157"/>
      <c r="S80" s="42" t="e">
        <f>B80</f>
        <v>#REF!</v>
      </c>
      <c r="T80" s="40">
        <f>100%/4</f>
        <v>0.25</v>
      </c>
      <c r="U80" s="29"/>
      <c r="V80" s="161"/>
      <c r="W80" s="162"/>
      <c r="X80" s="163"/>
      <c r="Y80" s="157"/>
      <c r="Z80" s="155"/>
      <c r="AA80" s="157"/>
      <c r="AB80" s="42" t="e">
        <f>J80</f>
        <v>#REF!</v>
      </c>
      <c r="AC80" s="40">
        <f>100%/4</f>
        <v>0.25</v>
      </c>
      <c r="AD80" s="40"/>
      <c r="AE80" s="161"/>
      <c r="AF80" s="162"/>
      <c r="AG80" s="163"/>
      <c r="AH80" s="157"/>
      <c r="AI80" s="155"/>
      <c r="AJ80" s="157"/>
      <c r="AK80" s="157"/>
    </row>
    <row r="81" spans="1:37">
      <c r="A81" s="6"/>
      <c r="B81" s="6"/>
      <c r="C81" s="6"/>
      <c r="D81" s="9" t="s">
        <v>33</v>
      </c>
      <c r="E81" s="9" t="s">
        <v>34</v>
      </c>
      <c r="F81" s="9" t="s">
        <v>35</v>
      </c>
      <c r="G81" s="6"/>
      <c r="H81" s="6"/>
      <c r="I81" s="6"/>
      <c r="J81" s="6"/>
      <c r="K81" s="6"/>
      <c r="L81" s="6"/>
      <c r="M81" s="9" t="s">
        <v>33</v>
      </c>
      <c r="N81" s="9" t="s">
        <v>34</v>
      </c>
      <c r="O81" s="9" t="s">
        <v>35</v>
      </c>
      <c r="P81" s="6"/>
      <c r="Q81" s="6"/>
      <c r="R81" s="6"/>
      <c r="S81" s="6"/>
      <c r="T81" s="6"/>
      <c r="U81" s="6"/>
      <c r="V81" s="9" t="s">
        <v>33</v>
      </c>
      <c r="W81" s="9" t="s">
        <v>34</v>
      </c>
      <c r="X81" s="9" t="s">
        <v>35</v>
      </c>
      <c r="Y81" s="6"/>
      <c r="Z81" s="6"/>
      <c r="AA81" s="6"/>
      <c r="AB81" s="6"/>
      <c r="AC81" s="6"/>
      <c r="AD81" s="6"/>
      <c r="AE81" s="9" t="s">
        <v>33</v>
      </c>
      <c r="AF81" s="9" t="s">
        <v>34</v>
      </c>
      <c r="AG81" s="9" t="s">
        <v>35</v>
      </c>
      <c r="AH81" s="6"/>
      <c r="AI81" s="6"/>
      <c r="AJ81" s="6"/>
      <c r="AK81" s="6"/>
    </row>
    <row r="82" spans="1:37" s="5" customFormat="1" ht="13.8" hidden="1" customHeight="1">
      <c r="A82" s="6"/>
      <c r="B82" s="6"/>
      <c r="C82" s="35"/>
      <c r="D82" s="10">
        <f>C83*50%</f>
        <v>4.1666666666666664E-2</v>
      </c>
      <c r="E82" s="10">
        <f>C83*75%</f>
        <v>6.25E-2</v>
      </c>
      <c r="F82" s="10">
        <f>C83*100%</f>
        <v>8.3333333333333329E-2</v>
      </c>
      <c r="G82" s="6"/>
      <c r="H82" s="6"/>
      <c r="I82" s="6"/>
      <c r="J82" s="6"/>
      <c r="K82" s="6"/>
      <c r="L82" s="6"/>
      <c r="M82" s="10">
        <f>K83*50%</f>
        <v>4.1666666666666664E-2</v>
      </c>
      <c r="N82" s="10">
        <f>K83*75%</f>
        <v>6.25E-2</v>
      </c>
      <c r="O82" s="10">
        <f>K83*100%</f>
        <v>8.3333333333333329E-2</v>
      </c>
      <c r="P82" s="6"/>
      <c r="Q82" s="6"/>
      <c r="R82" s="6"/>
      <c r="S82" s="6"/>
      <c r="T82" s="35"/>
      <c r="U82" s="6"/>
      <c r="V82" s="10">
        <f>T83*50%</f>
        <v>4.1666666666666664E-2</v>
      </c>
      <c r="W82" s="10">
        <f>T83*75%</f>
        <v>6.25E-2</v>
      </c>
      <c r="X82" s="10">
        <f>T83*100%</f>
        <v>8.3333333333333329E-2</v>
      </c>
      <c r="Y82" s="6"/>
      <c r="Z82" s="6"/>
      <c r="AA82" s="6"/>
      <c r="AB82" s="6"/>
      <c r="AC82" s="6"/>
      <c r="AD82" s="6"/>
      <c r="AE82" s="10">
        <f>AC83*50%</f>
        <v>4.1666666666666664E-2</v>
      </c>
      <c r="AF82" s="10">
        <f>AC83*75%</f>
        <v>6.25E-2</v>
      </c>
      <c r="AG82" s="10">
        <f>AC83*100%</f>
        <v>8.3333333333333329E-2</v>
      </c>
      <c r="AH82" s="6"/>
      <c r="AI82" s="6"/>
      <c r="AJ82" s="6"/>
      <c r="AK82" s="6"/>
    </row>
    <row r="83" spans="1:37" ht="15.6">
      <c r="A83" s="6"/>
      <c r="B83" s="20" t="s">
        <v>36</v>
      </c>
      <c r="C83" s="8">
        <f>C80/3</f>
        <v>8.3333333333333329E-2</v>
      </c>
      <c r="D83" s="21"/>
      <c r="E83" s="21"/>
      <c r="F83" s="21"/>
      <c r="G83" s="11">
        <v>1</v>
      </c>
      <c r="H83" s="12">
        <f>INDEX(D82:F82,G83)</f>
        <v>4.1666666666666664E-2</v>
      </c>
      <c r="I83" s="13">
        <f>H83</f>
        <v>4.1666666666666664E-2</v>
      </c>
      <c r="J83" s="20" t="s">
        <v>36</v>
      </c>
      <c r="K83" s="8">
        <f>K80/3</f>
        <v>8.3333333333333329E-2</v>
      </c>
      <c r="L83" s="11" t="e">
        <f>IF(#REF!="Sí",1)+IF(#REF!="No",0)</f>
        <v>#REF!</v>
      </c>
      <c r="M83" s="21"/>
      <c r="N83" s="21"/>
      <c r="O83" s="21"/>
      <c r="P83" s="11">
        <v>3</v>
      </c>
      <c r="Q83" s="12">
        <f>INDEX(M82:O82,P83)</f>
        <v>8.3333333333333329E-2</v>
      </c>
      <c r="R83" s="13">
        <f>Q83</f>
        <v>8.3333333333333329E-2</v>
      </c>
      <c r="S83" s="20"/>
      <c r="T83" s="8">
        <f>T80/3</f>
        <v>8.3333333333333329E-2</v>
      </c>
      <c r="U83" s="11" t="e">
        <f>IF(#REF!="Sí",1)+IF(#REF!="No",0)</f>
        <v>#REF!</v>
      </c>
      <c r="V83" s="21"/>
      <c r="W83" s="21"/>
      <c r="X83" s="21"/>
      <c r="Y83" s="11">
        <v>3</v>
      </c>
      <c r="Z83" s="12">
        <f>INDEX(V82:X82,Y83)</f>
        <v>8.3333333333333329E-2</v>
      </c>
      <c r="AA83" s="13">
        <f>Z83</f>
        <v>8.3333333333333329E-2</v>
      </c>
      <c r="AB83" s="20" t="s">
        <v>36</v>
      </c>
      <c r="AC83" s="8">
        <f>AC80/3</f>
        <v>8.3333333333333329E-2</v>
      </c>
      <c r="AD83" s="11" t="e">
        <f>IF(#REF!="Sí",1)+IF(#REF!="No",0)</f>
        <v>#REF!</v>
      </c>
      <c r="AE83" s="21"/>
      <c r="AF83" s="21"/>
      <c r="AG83" s="21"/>
      <c r="AH83" s="11">
        <v>2</v>
      </c>
      <c r="AI83" s="12">
        <f>INDEX(AE82:AG82,AH83)</f>
        <v>6.25E-2</v>
      </c>
      <c r="AJ83" s="13">
        <f>AI83</f>
        <v>6.25E-2</v>
      </c>
      <c r="AK83" s="14"/>
    </row>
    <row r="84" spans="1:37" ht="14.4" hidden="1" customHeight="1">
      <c r="A84" s="6"/>
      <c r="B84" s="19"/>
      <c r="C84" s="28"/>
      <c r="D84" s="10">
        <f>(C85/2)*1</f>
        <v>4.1666666666666664E-2</v>
      </c>
      <c r="E84" s="10">
        <f>(C85/2)*1.5</f>
        <v>6.25E-2</v>
      </c>
      <c r="F84" s="10">
        <f>(C85/2)*2</f>
        <v>8.3333333333333329E-2</v>
      </c>
      <c r="G84" s="17"/>
      <c r="H84" s="17"/>
      <c r="I84" s="18"/>
      <c r="J84" s="28"/>
      <c r="K84" s="28"/>
      <c r="L84" s="19"/>
      <c r="M84" s="10">
        <f>(K85/2)*1</f>
        <v>4.1666666666666664E-2</v>
      </c>
      <c r="N84" s="10">
        <f>(K85/2)*1.5</f>
        <v>6.25E-2</v>
      </c>
      <c r="O84" s="10">
        <f>(K85/2)*2</f>
        <v>8.3333333333333329E-2</v>
      </c>
      <c r="P84" s="17"/>
      <c r="Q84" s="17"/>
      <c r="R84" s="18"/>
      <c r="S84" s="28"/>
      <c r="T84" s="28"/>
      <c r="U84" s="19"/>
      <c r="V84" s="10">
        <f>(R85/2)*1</f>
        <v>4.1666666666666664E-2</v>
      </c>
      <c r="W84" s="10">
        <f>(R85/2)*1.5</f>
        <v>6.25E-2</v>
      </c>
      <c r="X84" s="10">
        <f>(R85/2)*2</f>
        <v>8.3333333333333329E-2</v>
      </c>
      <c r="Y84" s="17"/>
      <c r="Z84" s="17"/>
      <c r="AA84" s="18"/>
      <c r="AB84" s="28"/>
      <c r="AC84" s="28"/>
      <c r="AD84" s="19"/>
      <c r="AE84" s="10">
        <f>(AC85/2)*1</f>
        <v>4.1666666666666664E-2</v>
      </c>
      <c r="AF84" s="10">
        <f>(AC85/2)*1.5</f>
        <v>6.25E-2</v>
      </c>
      <c r="AG84" s="10">
        <f>(AC85/2)*2</f>
        <v>8.3333333333333329E-2</v>
      </c>
      <c r="AH84" s="17"/>
      <c r="AI84" s="17"/>
      <c r="AJ84" s="18"/>
      <c r="AK84" s="6"/>
    </row>
    <row r="85" spans="1:37" ht="15" thickBot="1">
      <c r="A85" s="6"/>
      <c r="B85" s="20" t="s">
        <v>36</v>
      </c>
      <c r="C85" s="8">
        <f>C80/3</f>
        <v>8.3333333333333329E-2</v>
      </c>
      <c r="D85" s="21"/>
      <c r="E85" s="21"/>
      <c r="F85" s="21"/>
      <c r="G85" s="11">
        <v>1</v>
      </c>
      <c r="H85" s="12">
        <f>INDEX(D84:F84,G85)</f>
        <v>4.1666666666666664E-2</v>
      </c>
      <c r="I85" s="13">
        <f>H85</f>
        <v>4.1666666666666664E-2</v>
      </c>
      <c r="J85" s="20" t="s">
        <v>36</v>
      </c>
      <c r="K85" s="8">
        <f>K80/3</f>
        <v>8.3333333333333329E-2</v>
      </c>
      <c r="L85" s="11" t="e">
        <f>IF(#REF!="Sí",1)+IF(#REF!="No",0)</f>
        <v>#REF!</v>
      </c>
      <c r="M85" s="21"/>
      <c r="N85" s="21"/>
      <c r="O85" s="21"/>
      <c r="P85" s="11">
        <v>3</v>
      </c>
      <c r="Q85" s="12">
        <f>INDEX(M84:O84,P85)</f>
        <v>8.3333333333333329E-2</v>
      </c>
      <c r="R85" s="13">
        <f>Q85</f>
        <v>8.3333333333333329E-2</v>
      </c>
      <c r="S85" s="20"/>
      <c r="T85" s="8">
        <f>T80/3</f>
        <v>8.3333333333333329E-2</v>
      </c>
      <c r="U85" s="11" t="e">
        <f>IF(#REF!="Sí",1)+IF(#REF!="No",0)</f>
        <v>#REF!</v>
      </c>
      <c r="V85" s="21"/>
      <c r="W85" s="21"/>
      <c r="X85" s="21"/>
      <c r="Y85" s="11">
        <v>3</v>
      </c>
      <c r="Z85" s="12">
        <f>INDEX(V84:X84,Y85)</f>
        <v>8.3333333333333329E-2</v>
      </c>
      <c r="AA85" s="13">
        <f>Z85</f>
        <v>8.3333333333333329E-2</v>
      </c>
      <c r="AB85" s="20" t="s">
        <v>36</v>
      </c>
      <c r="AC85" s="8">
        <f>AC80/3</f>
        <v>8.3333333333333329E-2</v>
      </c>
      <c r="AD85" s="11" t="e">
        <f>IF(#REF!="Sí",1)+IF(#REF!="No",0)</f>
        <v>#REF!</v>
      </c>
      <c r="AE85" s="21"/>
      <c r="AF85" s="21"/>
      <c r="AG85" s="21"/>
      <c r="AH85" s="11">
        <v>2</v>
      </c>
      <c r="AI85" s="12">
        <f>INDEX(AE84:AG84,AH85)</f>
        <v>6.25E-2</v>
      </c>
      <c r="AJ85" s="13">
        <f>AI85</f>
        <v>6.25E-2</v>
      </c>
      <c r="AK85" s="6"/>
    </row>
    <row r="86" spans="1:37" ht="14.4" hidden="1" customHeight="1" thickBot="1">
      <c r="A86" s="6"/>
      <c r="B86" s="19"/>
      <c r="C86" s="28"/>
      <c r="D86" s="10">
        <f>(C87/2)*1</f>
        <v>4.1666666666666664E-2</v>
      </c>
      <c r="E86" s="10">
        <f>(C87/2)*1.5</f>
        <v>6.25E-2</v>
      </c>
      <c r="F86" s="10">
        <f>(C87/2)*2</f>
        <v>8.3333333333333329E-2</v>
      </c>
      <c r="G86" s="17"/>
      <c r="H86" s="17"/>
      <c r="I86" s="18"/>
      <c r="J86" s="28"/>
      <c r="K86" s="28"/>
      <c r="L86" s="19"/>
      <c r="M86" s="10">
        <f>(K87/2)*1</f>
        <v>4.1666666666666664E-2</v>
      </c>
      <c r="N86" s="10">
        <f>(K87/2)*1.5</f>
        <v>6.25E-2</v>
      </c>
      <c r="O86" s="10">
        <f>(K87/2)*2</f>
        <v>8.3333333333333329E-2</v>
      </c>
      <c r="P86" s="17"/>
      <c r="Q86" s="17"/>
      <c r="R86" s="18"/>
      <c r="S86" s="28"/>
      <c r="T86" s="28"/>
      <c r="U86" s="19"/>
      <c r="V86" s="10">
        <f>(R87/2)*1</f>
        <v>4.1666666666666664E-2</v>
      </c>
      <c r="W86" s="10">
        <f>(R87/2)*1.5</f>
        <v>6.25E-2</v>
      </c>
      <c r="X86" s="10">
        <f>(R87/2)*2</f>
        <v>8.3333333333333329E-2</v>
      </c>
      <c r="Y86" s="17"/>
      <c r="Z86" s="17"/>
      <c r="AA86" s="18"/>
      <c r="AB86" s="28"/>
      <c r="AC86" s="28"/>
      <c r="AD86" s="19"/>
      <c r="AE86" s="10">
        <f>(AC87/2)*1</f>
        <v>4.1666666666666664E-2</v>
      </c>
      <c r="AF86" s="10">
        <f>(AC87/2)*1.5</f>
        <v>6.25E-2</v>
      </c>
      <c r="AG86" s="10">
        <f>(AC87/2)*2</f>
        <v>8.3333333333333329E-2</v>
      </c>
      <c r="AH86" s="17"/>
      <c r="AI86" s="17"/>
      <c r="AJ86" s="18"/>
      <c r="AK86" s="6"/>
    </row>
    <row r="87" spans="1:37" ht="15" thickBot="1">
      <c r="A87" s="6"/>
      <c r="B87" s="20" t="s">
        <v>36</v>
      </c>
      <c r="C87" s="8">
        <f>C80/3</f>
        <v>8.3333333333333329E-2</v>
      </c>
      <c r="D87" s="21"/>
      <c r="E87" s="21"/>
      <c r="F87" s="21"/>
      <c r="G87" s="11">
        <v>1</v>
      </c>
      <c r="H87" s="12">
        <f>INDEX(D86:F86,G87)</f>
        <v>4.1666666666666664E-2</v>
      </c>
      <c r="I87" s="13">
        <f>H87</f>
        <v>4.1666666666666664E-2</v>
      </c>
      <c r="J87" s="20" t="s">
        <v>36</v>
      </c>
      <c r="K87" s="8">
        <f>K80/3</f>
        <v>8.3333333333333329E-2</v>
      </c>
      <c r="L87" s="11" t="e">
        <f>IF(#REF!="Sí",1)+IF(#REF!="No",0)</f>
        <v>#REF!</v>
      </c>
      <c r="M87" s="21"/>
      <c r="N87" s="21"/>
      <c r="O87" s="21"/>
      <c r="P87" s="11">
        <v>3</v>
      </c>
      <c r="Q87" s="12">
        <f>INDEX(M86:O86,P87)</f>
        <v>8.3333333333333329E-2</v>
      </c>
      <c r="R87" s="13">
        <f>Q87</f>
        <v>8.3333333333333329E-2</v>
      </c>
      <c r="S87" s="20"/>
      <c r="T87" s="8">
        <f>T80/3</f>
        <v>8.3333333333333329E-2</v>
      </c>
      <c r="U87" s="11" t="e">
        <f>IF(#REF!="Sí",1)+IF(#REF!="No",0)</f>
        <v>#REF!</v>
      </c>
      <c r="V87" s="21"/>
      <c r="W87" s="21"/>
      <c r="X87" s="21"/>
      <c r="Y87" s="11">
        <v>3</v>
      </c>
      <c r="Z87" s="12">
        <f>INDEX(V86:X86,Y87)</f>
        <v>8.3333333333333329E-2</v>
      </c>
      <c r="AA87" s="13">
        <f>Z87</f>
        <v>8.3333333333333329E-2</v>
      </c>
      <c r="AB87" s="20" t="s">
        <v>36</v>
      </c>
      <c r="AC87" s="8">
        <f>AC80/3</f>
        <v>8.3333333333333329E-2</v>
      </c>
      <c r="AD87" s="11" t="e">
        <f>IF(#REF!="Sí",1)+IF(#REF!="No",0)</f>
        <v>#REF!</v>
      </c>
      <c r="AE87" s="21"/>
      <c r="AF87" s="21"/>
      <c r="AG87" s="21"/>
      <c r="AH87" s="11">
        <v>2</v>
      </c>
      <c r="AI87" s="33">
        <f>INDEX(AE86:AG86,AH87)</f>
        <v>6.25E-2</v>
      </c>
      <c r="AJ87" s="13">
        <f>AI87</f>
        <v>6.25E-2</v>
      </c>
      <c r="AK87" s="15">
        <f>SUM(I88,R88,AA88,AJ88)</f>
        <v>0.8125</v>
      </c>
    </row>
    <row r="88" spans="1:37" s="5" customFormat="1" ht="14.4" customHeight="1">
      <c r="A88" s="6"/>
      <c r="B88" s="28"/>
      <c r="C88" s="28"/>
      <c r="D88" s="28"/>
      <c r="E88" s="28"/>
      <c r="F88" s="28"/>
      <c r="G88" s="28"/>
      <c r="H88" s="28"/>
      <c r="I88" s="34">
        <f>SUM(I83+I85+I87)</f>
        <v>0.125</v>
      </c>
      <c r="J88" s="28"/>
      <c r="K88" s="28"/>
      <c r="L88"/>
      <c r="M88"/>
      <c r="N88"/>
      <c r="O88"/>
      <c r="P88"/>
      <c r="Q88"/>
      <c r="R88" s="34">
        <f>SUM(R83+R85+R87)</f>
        <v>0.25</v>
      </c>
      <c r="S88" s="28"/>
      <c r="T88" s="28"/>
      <c r="U88"/>
      <c r="V88"/>
      <c r="W88"/>
      <c r="X88"/>
      <c r="Y88"/>
      <c r="Z88"/>
      <c r="AA88" s="34">
        <f>SUM(AA83+AA85+AA87)</f>
        <v>0.25</v>
      </c>
      <c r="AB88" s="28"/>
      <c r="AC88" s="28"/>
      <c r="AD88"/>
      <c r="AE88"/>
      <c r="AF88"/>
      <c r="AG88"/>
      <c r="AH88"/>
      <c r="AI88"/>
      <c r="AJ88" s="34">
        <f>SUM(AJ83+AJ85+AJ87)</f>
        <v>0.1875</v>
      </c>
      <c r="AK88" s="6"/>
    </row>
    <row r="90" spans="1:37" ht="28.8" customHeight="1">
      <c r="A90" s="6"/>
      <c r="B90" s="6"/>
      <c r="C90" s="25" t="s">
        <v>125</v>
      </c>
      <c r="D90" s="158" t="s">
        <v>134</v>
      </c>
      <c r="E90" s="159"/>
      <c r="F90" s="160"/>
      <c r="G90" s="156" t="s">
        <v>129</v>
      </c>
      <c r="H90" s="154" t="s">
        <v>37</v>
      </c>
      <c r="I90" s="164" t="s">
        <v>127</v>
      </c>
      <c r="J90" s="42"/>
      <c r="K90" s="25" t="s">
        <v>125</v>
      </c>
      <c r="L90" s="160"/>
      <c r="M90" s="158" t="s">
        <v>135</v>
      </c>
      <c r="N90" s="159"/>
      <c r="O90" s="160"/>
      <c r="P90" s="156" t="s">
        <v>129</v>
      </c>
      <c r="Q90" s="154" t="s">
        <v>37</v>
      </c>
      <c r="R90" s="156" t="s">
        <v>126</v>
      </c>
      <c r="S90" s="42"/>
      <c r="T90" s="39" t="s">
        <v>125</v>
      </c>
      <c r="U90" s="25"/>
      <c r="V90" s="158" t="s">
        <v>136</v>
      </c>
      <c r="W90" s="159"/>
      <c r="X90" s="160"/>
      <c r="Y90" s="156" t="s">
        <v>129</v>
      </c>
      <c r="Z90" s="154" t="s">
        <v>37</v>
      </c>
      <c r="AA90" s="156" t="s">
        <v>128</v>
      </c>
      <c r="AB90" s="42"/>
      <c r="AC90" s="39" t="s">
        <v>125</v>
      </c>
      <c r="AD90" s="39"/>
      <c r="AE90" s="158" t="s">
        <v>137</v>
      </c>
      <c r="AF90" s="159"/>
      <c r="AG90" s="160"/>
      <c r="AH90" s="156" t="s">
        <v>129</v>
      </c>
      <c r="AI90" s="154" t="s">
        <v>37</v>
      </c>
      <c r="AJ90" s="156" t="s">
        <v>131</v>
      </c>
      <c r="AK90" s="156" t="s">
        <v>133</v>
      </c>
    </row>
    <row r="91" spans="1:37" ht="27" customHeight="1">
      <c r="A91" s="26" t="e">
        <f>'Tabla Resultados FC'!#REF!</f>
        <v>#REF!</v>
      </c>
      <c r="B91" s="30" t="e">
        <f>'Tabla Resultados FC'!#REF!</f>
        <v>#REF!</v>
      </c>
      <c r="C91" s="29">
        <f>100%/4</f>
        <v>0.25</v>
      </c>
      <c r="D91" s="161"/>
      <c r="E91" s="162"/>
      <c r="F91" s="163"/>
      <c r="G91" s="157"/>
      <c r="H91" s="155"/>
      <c r="I91" s="164"/>
      <c r="J91" s="42" t="e">
        <f>B91</f>
        <v>#REF!</v>
      </c>
      <c r="K91" s="29">
        <f>100%/4</f>
        <v>0.25</v>
      </c>
      <c r="L91" s="163"/>
      <c r="M91" s="161"/>
      <c r="N91" s="162"/>
      <c r="O91" s="163"/>
      <c r="P91" s="157"/>
      <c r="Q91" s="155"/>
      <c r="R91" s="157"/>
      <c r="S91" s="42" t="e">
        <f>B91</f>
        <v>#REF!</v>
      </c>
      <c r="T91" s="40">
        <f>100%/4</f>
        <v>0.25</v>
      </c>
      <c r="U91" s="29"/>
      <c r="V91" s="161"/>
      <c r="W91" s="162"/>
      <c r="X91" s="163"/>
      <c r="Y91" s="157"/>
      <c r="Z91" s="155"/>
      <c r="AA91" s="157"/>
      <c r="AB91" s="42" t="e">
        <f>J91</f>
        <v>#REF!</v>
      </c>
      <c r="AC91" s="40">
        <f>100%/4</f>
        <v>0.25</v>
      </c>
      <c r="AD91" s="40"/>
      <c r="AE91" s="161"/>
      <c r="AF91" s="162"/>
      <c r="AG91" s="163"/>
      <c r="AH91" s="157"/>
      <c r="AI91" s="155"/>
      <c r="AJ91" s="157"/>
      <c r="AK91" s="157"/>
    </row>
    <row r="92" spans="1:37">
      <c r="A92" s="6"/>
      <c r="B92" s="6"/>
      <c r="C92" s="6"/>
      <c r="D92" s="9" t="s">
        <v>33</v>
      </c>
      <c r="E92" s="9" t="s">
        <v>34</v>
      </c>
      <c r="F92" s="9" t="s">
        <v>35</v>
      </c>
      <c r="G92" s="6"/>
      <c r="H92" s="6"/>
      <c r="I92" s="6"/>
      <c r="J92" s="6"/>
      <c r="K92" s="6"/>
      <c r="L92" s="6"/>
      <c r="M92" s="9" t="s">
        <v>33</v>
      </c>
      <c r="N92" s="9" t="s">
        <v>34</v>
      </c>
      <c r="O92" s="9" t="s">
        <v>35</v>
      </c>
      <c r="P92" s="6"/>
      <c r="Q92" s="6"/>
      <c r="R92" s="6"/>
      <c r="S92" s="6"/>
      <c r="T92" s="6"/>
      <c r="U92" s="6"/>
      <c r="V92" s="9" t="s">
        <v>33</v>
      </c>
      <c r="W92" s="9" t="s">
        <v>34</v>
      </c>
      <c r="X92" s="9" t="s">
        <v>35</v>
      </c>
      <c r="Y92" s="6"/>
      <c r="Z92" s="6"/>
      <c r="AA92" s="6"/>
      <c r="AB92" s="6"/>
      <c r="AC92" s="6"/>
      <c r="AD92" s="6"/>
      <c r="AE92" s="9" t="s">
        <v>33</v>
      </c>
      <c r="AF92" s="9" t="s">
        <v>34</v>
      </c>
      <c r="AG92" s="9" t="s">
        <v>35</v>
      </c>
      <c r="AH92" s="6"/>
      <c r="AI92" s="6"/>
      <c r="AJ92" s="6"/>
      <c r="AK92" s="6"/>
    </row>
    <row r="93" spans="1:37" s="5" customFormat="1" ht="13.8" hidden="1" customHeight="1">
      <c r="A93" s="6"/>
      <c r="B93" s="6"/>
      <c r="C93" s="35"/>
      <c r="D93" s="10">
        <f>C94*50%</f>
        <v>4.1666666666666664E-2</v>
      </c>
      <c r="E93" s="10">
        <f>C94*75%</f>
        <v>6.25E-2</v>
      </c>
      <c r="F93" s="10">
        <f>C94*100%</f>
        <v>8.3333333333333329E-2</v>
      </c>
      <c r="G93" s="6"/>
      <c r="H93" s="6"/>
      <c r="I93" s="6"/>
      <c r="J93" s="6"/>
      <c r="K93" s="6"/>
      <c r="L93" s="6"/>
      <c r="M93" s="10">
        <f>K94*50%</f>
        <v>4.1666666666666664E-2</v>
      </c>
      <c r="N93" s="10">
        <f>K94*75%</f>
        <v>6.25E-2</v>
      </c>
      <c r="O93" s="10">
        <f>K94*100%</f>
        <v>8.3333333333333329E-2</v>
      </c>
      <c r="P93" s="6"/>
      <c r="Q93" s="6"/>
      <c r="R93" s="6"/>
      <c r="S93" s="6"/>
      <c r="T93" s="35"/>
      <c r="U93" s="6"/>
      <c r="V93" s="10">
        <f>T94*50%</f>
        <v>4.1666666666666664E-2</v>
      </c>
      <c r="W93" s="10">
        <f>T94*75%</f>
        <v>6.25E-2</v>
      </c>
      <c r="X93" s="10">
        <f>T94*100%</f>
        <v>8.3333333333333329E-2</v>
      </c>
      <c r="Y93" s="6"/>
      <c r="Z93" s="6"/>
      <c r="AA93" s="6"/>
      <c r="AB93" s="6"/>
      <c r="AC93" s="6"/>
      <c r="AD93" s="6"/>
      <c r="AE93" s="10">
        <f>AC94*50%</f>
        <v>4.1666666666666664E-2</v>
      </c>
      <c r="AF93" s="10">
        <f>AC94*75%</f>
        <v>6.25E-2</v>
      </c>
      <c r="AG93" s="10">
        <f>AC94*100%</f>
        <v>8.3333333333333329E-2</v>
      </c>
      <c r="AH93" s="6"/>
      <c r="AI93" s="6"/>
      <c r="AJ93" s="6"/>
      <c r="AK93" s="6"/>
    </row>
    <row r="94" spans="1:37" ht="15.6">
      <c r="A94" s="6"/>
      <c r="B94" s="20" t="s">
        <v>36</v>
      </c>
      <c r="C94" s="8">
        <f>C91/3</f>
        <v>8.3333333333333329E-2</v>
      </c>
      <c r="D94" s="21"/>
      <c r="E94" s="21"/>
      <c r="F94" s="21"/>
      <c r="G94" s="11">
        <v>1</v>
      </c>
      <c r="H94" s="12">
        <f>INDEX(D93:F93,G94)</f>
        <v>4.1666666666666664E-2</v>
      </c>
      <c r="I94" s="13">
        <f>H94</f>
        <v>4.1666666666666664E-2</v>
      </c>
      <c r="J94" s="20" t="s">
        <v>36</v>
      </c>
      <c r="K94" s="8">
        <f>K91/3</f>
        <v>8.3333333333333329E-2</v>
      </c>
      <c r="L94" s="11" t="e">
        <f>IF(#REF!="Sí",1)+IF(#REF!="No",0)</f>
        <v>#REF!</v>
      </c>
      <c r="M94" s="21"/>
      <c r="N94" s="21"/>
      <c r="O94" s="21"/>
      <c r="P94" s="11">
        <v>3</v>
      </c>
      <c r="Q94" s="12">
        <f>INDEX(M93:O93,P94)</f>
        <v>8.3333333333333329E-2</v>
      </c>
      <c r="R94" s="13">
        <f>Q94</f>
        <v>8.3333333333333329E-2</v>
      </c>
      <c r="S94" s="20"/>
      <c r="T94" s="8">
        <f>T91/3</f>
        <v>8.3333333333333329E-2</v>
      </c>
      <c r="U94" s="11" t="e">
        <f>IF(#REF!="Sí",1)+IF(#REF!="No",0)</f>
        <v>#REF!</v>
      </c>
      <c r="V94" s="21"/>
      <c r="W94" s="21"/>
      <c r="X94" s="21"/>
      <c r="Y94" s="11">
        <v>3</v>
      </c>
      <c r="Z94" s="12">
        <f>INDEX(V93:X93,Y94)</f>
        <v>8.3333333333333329E-2</v>
      </c>
      <c r="AA94" s="13">
        <f>Z94</f>
        <v>8.3333333333333329E-2</v>
      </c>
      <c r="AB94" s="20" t="s">
        <v>36</v>
      </c>
      <c r="AC94" s="8">
        <f>AC91/3</f>
        <v>8.3333333333333329E-2</v>
      </c>
      <c r="AD94" s="11" t="e">
        <f>IF(#REF!="Sí",1)+IF(#REF!="No",0)</f>
        <v>#REF!</v>
      </c>
      <c r="AE94" s="21"/>
      <c r="AF94" s="21"/>
      <c r="AG94" s="21"/>
      <c r="AH94" s="11">
        <v>2</v>
      </c>
      <c r="AI94" s="12">
        <f>INDEX(AE93:AG93,AH94)</f>
        <v>6.25E-2</v>
      </c>
      <c r="AJ94" s="13">
        <f>AI94</f>
        <v>6.25E-2</v>
      </c>
      <c r="AK94" s="14"/>
    </row>
    <row r="95" spans="1:37" ht="14.4" hidden="1" customHeight="1">
      <c r="A95" s="6"/>
      <c r="B95" s="19"/>
      <c r="C95" s="28"/>
      <c r="D95" s="10">
        <f>(C96/2)*1</f>
        <v>4.1666666666666664E-2</v>
      </c>
      <c r="E95" s="10">
        <f>(C96/2)*1.5</f>
        <v>6.25E-2</v>
      </c>
      <c r="F95" s="10">
        <f>(C96/2)*2</f>
        <v>8.3333333333333329E-2</v>
      </c>
      <c r="G95" s="17"/>
      <c r="H95" s="17"/>
      <c r="I95" s="18"/>
      <c r="J95" s="28"/>
      <c r="K95" s="28"/>
      <c r="L95" s="19"/>
      <c r="M95" s="10">
        <f>(K96/2)*1</f>
        <v>4.1666666666666664E-2</v>
      </c>
      <c r="N95" s="10">
        <f>(K96/2)*1.5</f>
        <v>6.25E-2</v>
      </c>
      <c r="O95" s="10">
        <f>(K96/2)*2</f>
        <v>8.3333333333333329E-2</v>
      </c>
      <c r="P95" s="17"/>
      <c r="Q95" s="17"/>
      <c r="R95" s="18"/>
      <c r="S95" s="28"/>
      <c r="T95" s="28"/>
      <c r="U95" s="19"/>
      <c r="V95" s="10">
        <f>(R96/2)*1</f>
        <v>4.1666666666666664E-2</v>
      </c>
      <c r="W95" s="10">
        <f>(R96/2)*1.5</f>
        <v>6.25E-2</v>
      </c>
      <c r="X95" s="10">
        <f>(R96/2)*2</f>
        <v>8.3333333333333329E-2</v>
      </c>
      <c r="Y95" s="17"/>
      <c r="Z95" s="17"/>
      <c r="AA95" s="18"/>
      <c r="AB95" s="28"/>
      <c r="AC95" s="28"/>
      <c r="AD95" s="19"/>
      <c r="AE95" s="10">
        <f>(AC96/2)*1</f>
        <v>4.1666666666666664E-2</v>
      </c>
      <c r="AF95" s="10">
        <f>(AC96/2)*1.5</f>
        <v>6.25E-2</v>
      </c>
      <c r="AG95" s="10">
        <f>(AC96/2)*2</f>
        <v>8.3333333333333329E-2</v>
      </c>
      <c r="AH95" s="17"/>
      <c r="AI95" s="17"/>
      <c r="AJ95" s="18"/>
      <c r="AK95" s="6"/>
    </row>
    <row r="96" spans="1:37" ht="15" thickBot="1">
      <c r="A96" s="6"/>
      <c r="B96" s="20" t="s">
        <v>36</v>
      </c>
      <c r="C96" s="8">
        <f>C91/3</f>
        <v>8.3333333333333329E-2</v>
      </c>
      <c r="D96" s="21"/>
      <c r="E96" s="21"/>
      <c r="F96" s="21"/>
      <c r="G96" s="11">
        <v>1</v>
      </c>
      <c r="H96" s="12">
        <f>INDEX(D95:F95,G96)</f>
        <v>4.1666666666666664E-2</v>
      </c>
      <c r="I96" s="13">
        <f>H96</f>
        <v>4.1666666666666664E-2</v>
      </c>
      <c r="J96" s="20" t="s">
        <v>36</v>
      </c>
      <c r="K96" s="8">
        <f>K91/3</f>
        <v>8.3333333333333329E-2</v>
      </c>
      <c r="L96" s="11" t="e">
        <f>IF(#REF!="Sí",1)+IF(#REF!="No",0)</f>
        <v>#REF!</v>
      </c>
      <c r="M96" s="21"/>
      <c r="N96" s="21"/>
      <c r="O96" s="21"/>
      <c r="P96" s="11">
        <v>3</v>
      </c>
      <c r="Q96" s="12">
        <f>INDEX(M95:O95,P96)</f>
        <v>8.3333333333333329E-2</v>
      </c>
      <c r="R96" s="13">
        <f>Q96</f>
        <v>8.3333333333333329E-2</v>
      </c>
      <c r="S96" s="20"/>
      <c r="T96" s="8">
        <f>T91/3</f>
        <v>8.3333333333333329E-2</v>
      </c>
      <c r="U96" s="11" t="e">
        <f>IF(#REF!="Sí",1)+IF(#REF!="No",0)</f>
        <v>#REF!</v>
      </c>
      <c r="V96" s="21"/>
      <c r="W96" s="21"/>
      <c r="X96" s="21"/>
      <c r="Y96" s="11">
        <v>3</v>
      </c>
      <c r="Z96" s="12">
        <f>INDEX(V95:X95,Y96)</f>
        <v>8.3333333333333329E-2</v>
      </c>
      <c r="AA96" s="13">
        <f>Z96</f>
        <v>8.3333333333333329E-2</v>
      </c>
      <c r="AB96" s="20" t="s">
        <v>36</v>
      </c>
      <c r="AC96" s="8">
        <f>AC91/3</f>
        <v>8.3333333333333329E-2</v>
      </c>
      <c r="AD96" s="11" t="e">
        <f>IF(#REF!="Sí",1)+IF(#REF!="No",0)</f>
        <v>#REF!</v>
      </c>
      <c r="AE96" s="21"/>
      <c r="AF96" s="21"/>
      <c r="AG96" s="21"/>
      <c r="AH96" s="11">
        <v>2</v>
      </c>
      <c r="AI96" s="12">
        <f>INDEX(AE95:AG95,AH96)</f>
        <v>6.25E-2</v>
      </c>
      <c r="AJ96" s="13">
        <f>AI96</f>
        <v>6.25E-2</v>
      </c>
      <c r="AK96" s="6"/>
    </row>
    <row r="97" spans="1:37" ht="14.4" hidden="1" customHeight="1" thickBot="1">
      <c r="A97" s="6"/>
      <c r="B97" s="19"/>
      <c r="C97" s="28"/>
      <c r="D97" s="10">
        <f>(C98/2)*1</f>
        <v>4.1666666666666664E-2</v>
      </c>
      <c r="E97" s="10">
        <f>(C98/2)*1.5</f>
        <v>6.25E-2</v>
      </c>
      <c r="F97" s="10">
        <f>(C98/2)*2</f>
        <v>8.3333333333333329E-2</v>
      </c>
      <c r="G97" s="17"/>
      <c r="H97" s="17"/>
      <c r="I97" s="18"/>
      <c r="J97" s="28"/>
      <c r="K97" s="28"/>
      <c r="L97" s="19"/>
      <c r="M97" s="10">
        <f>(K98/2)*1</f>
        <v>4.1666666666666664E-2</v>
      </c>
      <c r="N97" s="10">
        <f>(K98/2)*1.5</f>
        <v>6.25E-2</v>
      </c>
      <c r="O97" s="10">
        <f>(K98/2)*2</f>
        <v>8.3333333333333329E-2</v>
      </c>
      <c r="P97" s="17"/>
      <c r="Q97" s="17"/>
      <c r="R97" s="18"/>
      <c r="S97" s="28"/>
      <c r="T97" s="28"/>
      <c r="U97" s="19"/>
      <c r="V97" s="10">
        <f>(R98/2)*1</f>
        <v>4.1666666666666664E-2</v>
      </c>
      <c r="W97" s="10">
        <f>(R98/2)*1.5</f>
        <v>6.25E-2</v>
      </c>
      <c r="X97" s="10">
        <f>(R98/2)*2</f>
        <v>8.3333333333333329E-2</v>
      </c>
      <c r="Y97" s="17"/>
      <c r="Z97" s="17"/>
      <c r="AA97" s="18"/>
      <c r="AB97" s="28"/>
      <c r="AC97" s="28"/>
      <c r="AD97" s="19"/>
      <c r="AE97" s="10">
        <f>(AC98/2)*1</f>
        <v>4.1666666666666664E-2</v>
      </c>
      <c r="AF97" s="10">
        <f>(AC98/2)*1.5</f>
        <v>6.25E-2</v>
      </c>
      <c r="AG97" s="10">
        <f>(AC98/2)*2</f>
        <v>8.3333333333333329E-2</v>
      </c>
      <c r="AH97" s="17"/>
      <c r="AI97" s="17"/>
      <c r="AJ97" s="18"/>
      <c r="AK97" s="6"/>
    </row>
    <row r="98" spans="1:37" ht="15" thickBot="1">
      <c r="A98" s="6"/>
      <c r="B98" s="20" t="s">
        <v>36</v>
      </c>
      <c r="C98" s="8">
        <f>C91/3</f>
        <v>8.3333333333333329E-2</v>
      </c>
      <c r="D98" s="21"/>
      <c r="E98" s="21"/>
      <c r="F98" s="21"/>
      <c r="G98" s="11">
        <v>1</v>
      </c>
      <c r="H98" s="12">
        <f>INDEX(D97:F97,G98)</f>
        <v>4.1666666666666664E-2</v>
      </c>
      <c r="I98" s="13">
        <f>H98</f>
        <v>4.1666666666666664E-2</v>
      </c>
      <c r="J98" s="20" t="s">
        <v>36</v>
      </c>
      <c r="K98" s="8">
        <f>K91/3</f>
        <v>8.3333333333333329E-2</v>
      </c>
      <c r="L98" s="11" t="e">
        <f>IF(#REF!="Sí",1)+IF(#REF!="No",0)</f>
        <v>#REF!</v>
      </c>
      <c r="M98" s="21"/>
      <c r="N98" s="21"/>
      <c r="O98" s="21"/>
      <c r="P98" s="11">
        <v>3</v>
      </c>
      <c r="Q98" s="12">
        <f>INDEX(M97:O97,P98)</f>
        <v>8.3333333333333329E-2</v>
      </c>
      <c r="R98" s="13">
        <f>Q98</f>
        <v>8.3333333333333329E-2</v>
      </c>
      <c r="S98" s="20"/>
      <c r="T98" s="8">
        <f>T91/3</f>
        <v>8.3333333333333329E-2</v>
      </c>
      <c r="U98" s="11" t="e">
        <f>IF(#REF!="Sí",1)+IF(#REF!="No",0)</f>
        <v>#REF!</v>
      </c>
      <c r="V98" s="21"/>
      <c r="W98" s="21"/>
      <c r="X98" s="21"/>
      <c r="Y98" s="11">
        <v>3</v>
      </c>
      <c r="Z98" s="12">
        <f>INDEX(V97:X97,Y98)</f>
        <v>8.3333333333333329E-2</v>
      </c>
      <c r="AA98" s="13">
        <f>Z98</f>
        <v>8.3333333333333329E-2</v>
      </c>
      <c r="AB98" s="20" t="s">
        <v>36</v>
      </c>
      <c r="AC98" s="8">
        <f>AC91/3</f>
        <v>8.3333333333333329E-2</v>
      </c>
      <c r="AD98" s="11" t="e">
        <f>IF(#REF!="Sí",1)+IF(#REF!="No",0)</f>
        <v>#REF!</v>
      </c>
      <c r="AE98" s="21"/>
      <c r="AF98" s="21"/>
      <c r="AG98" s="21"/>
      <c r="AH98" s="11">
        <v>2</v>
      </c>
      <c r="AI98" s="33">
        <f>INDEX(AE97:AG97,AH98)</f>
        <v>6.25E-2</v>
      </c>
      <c r="AJ98" s="13">
        <f>AI98</f>
        <v>6.25E-2</v>
      </c>
      <c r="AK98" s="15">
        <f>SUM(I99,R99,AA99,AJ99)</f>
        <v>0.8125</v>
      </c>
    </row>
    <row r="99" spans="1:37" s="5" customFormat="1" ht="14.4" customHeight="1">
      <c r="A99" s="6"/>
      <c r="B99" s="28"/>
      <c r="C99" s="28"/>
      <c r="D99" s="28"/>
      <c r="E99" s="28"/>
      <c r="F99" s="28"/>
      <c r="G99" s="28"/>
      <c r="H99" s="28"/>
      <c r="I99" s="34">
        <f>SUM(I94+I96+I98)</f>
        <v>0.125</v>
      </c>
      <c r="J99" s="28"/>
      <c r="K99" s="28"/>
      <c r="L99"/>
      <c r="M99"/>
      <c r="N99"/>
      <c r="O99"/>
      <c r="P99"/>
      <c r="Q99"/>
      <c r="R99" s="34">
        <f>SUM(R94+R96+R98)</f>
        <v>0.25</v>
      </c>
      <c r="S99" s="28"/>
      <c r="T99" s="28"/>
      <c r="U99"/>
      <c r="V99"/>
      <c r="W99"/>
      <c r="X99"/>
      <c r="Y99"/>
      <c r="Z99"/>
      <c r="AA99" s="34">
        <f>SUM(AA94+AA96+AA98)</f>
        <v>0.25</v>
      </c>
      <c r="AB99" s="28"/>
      <c r="AC99" s="28"/>
      <c r="AD99"/>
      <c r="AE99"/>
      <c r="AF99"/>
      <c r="AG99"/>
      <c r="AH99"/>
      <c r="AI99"/>
      <c r="AJ99" s="34">
        <f>SUM(AJ94+AJ96+AJ98)</f>
        <v>0.1875</v>
      </c>
      <c r="AK99" s="6"/>
    </row>
    <row r="101" spans="1:37" ht="28.8" customHeight="1">
      <c r="A101" s="6"/>
      <c r="B101" s="6"/>
      <c r="C101" s="25" t="s">
        <v>125</v>
      </c>
      <c r="D101" s="158" t="s">
        <v>134</v>
      </c>
      <c r="E101" s="159"/>
      <c r="F101" s="160"/>
      <c r="G101" s="156" t="s">
        <v>129</v>
      </c>
      <c r="H101" s="154" t="s">
        <v>37</v>
      </c>
      <c r="I101" s="164" t="s">
        <v>127</v>
      </c>
      <c r="J101" s="42"/>
      <c r="K101" s="25" t="s">
        <v>125</v>
      </c>
      <c r="L101" s="160"/>
      <c r="M101" s="158" t="s">
        <v>135</v>
      </c>
      <c r="N101" s="159"/>
      <c r="O101" s="160"/>
      <c r="P101" s="156" t="s">
        <v>129</v>
      </c>
      <c r="Q101" s="154" t="s">
        <v>37</v>
      </c>
      <c r="R101" s="156" t="s">
        <v>126</v>
      </c>
      <c r="S101" s="42"/>
      <c r="T101" s="39" t="s">
        <v>125</v>
      </c>
      <c r="U101" s="25"/>
      <c r="V101" s="158" t="s">
        <v>136</v>
      </c>
      <c r="W101" s="159"/>
      <c r="X101" s="160"/>
      <c r="Y101" s="156" t="s">
        <v>129</v>
      </c>
      <c r="Z101" s="154" t="s">
        <v>37</v>
      </c>
      <c r="AA101" s="156" t="s">
        <v>128</v>
      </c>
      <c r="AB101" s="42"/>
      <c r="AC101" s="39" t="s">
        <v>125</v>
      </c>
      <c r="AD101" s="39"/>
      <c r="AE101" s="158" t="s">
        <v>137</v>
      </c>
      <c r="AF101" s="159"/>
      <c r="AG101" s="160"/>
      <c r="AH101" s="156" t="s">
        <v>129</v>
      </c>
      <c r="AI101" s="154" t="s">
        <v>37</v>
      </c>
      <c r="AJ101" s="156" t="s">
        <v>131</v>
      </c>
      <c r="AK101" s="156" t="s">
        <v>133</v>
      </c>
    </row>
    <row r="102" spans="1:37" ht="30.6" customHeight="1">
      <c r="A102" s="26" t="e">
        <f>'Tabla Resultados FC'!#REF!</f>
        <v>#REF!</v>
      </c>
      <c r="B102" s="30" t="e">
        <f>'Tabla Resultados FC'!#REF!</f>
        <v>#REF!</v>
      </c>
      <c r="C102" s="29">
        <f>100%/4</f>
        <v>0.25</v>
      </c>
      <c r="D102" s="161"/>
      <c r="E102" s="162"/>
      <c r="F102" s="163"/>
      <c r="G102" s="157"/>
      <c r="H102" s="155"/>
      <c r="I102" s="164"/>
      <c r="J102" s="42" t="e">
        <f>B102</f>
        <v>#REF!</v>
      </c>
      <c r="K102" s="29">
        <f>100%/4</f>
        <v>0.25</v>
      </c>
      <c r="L102" s="163"/>
      <c r="M102" s="161"/>
      <c r="N102" s="162"/>
      <c r="O102" s="163"/>
      <c r="P102" s="157"/>
      <c r="Q102" s="155"/>
      <c r="R102" s="157"/>
      <c r="S102" s="42" t="e">
        <f>B102</f>
        <v>#REF!</v>
      </c>
      <c r="T102" s="40">
        <f>100%/4</f>
        <v>0.25</v>
      </c>
      <c r="U102" s="29"/>
      <c r="V102" s="161"/>
      <c r="W102" s="162"/>
      <c r="X102" s="163"/>
      <c r="Y102" s="157"/>
      <c r="Z102" s="155"/>
      <c r="AA102" s="157"/>
      <c r="AB102" s="42" t="e">
        <f>J102</f>
        <v>#REF!</v>
      </c>
      <c r="AC102" s="40">
        <f>100%/4</f>
        <v>0.25</v>
      </c>
      <c r="AD102" s="40"/>
      <c r="AE102" s="161"/>
      <c r="AF102" s="162"/>
      <c r="AG102" s="163"/>
      <c r="AH102" s="157"/>
      <c r="AI102" s="155"/>
      <c r="AJ102" s="157"/>
      <c r="AK102" s="157"/>
    </row>
    <row r="103" spans="1:37">
      <c r="A103" s="6"/>
      <c r="B103" s="6"/>
      <c r="C103" s="6"/>
      <c r="D103" s="9" t="s">
        <v>33</v>
      </c>
      <c r="E103" s="9" t="s">
        <v>34</v>
      </c>
      <c r="F103" s="9" t="s">
        <v>35</v>
      </c>
      <c r="G103" s="6"/>
      <c r="H103" s="6"/>
      <c r="I103" s="6"/>
      <c r="J103" s="6"/>
      <c r="K103" s="6"/>
      <c r="L103" s="6"/>
      <c r="M103" s="9" t="s">
        <v>33</v>
      </c>
      <c r="N103" s="9" t="s">
        <v>34</v>
      </c>
      <c r="O103" s="9" t="s">
        <v>35</v>
      </c>
      <c r="P103" s="6"/>
      <c r="Q103" s="6"/>
      <c r="R103" s="6"/>
      <c r="S103" s="6"/>
      <c r="T103" s="6"/>
      <c r="U103" s="6"/>
      <c r="V103" s="9" t="s">
        <v>33</v>
      </c>
      <c r="W103" s="9" t="s">
        <v>34</v>
      </c>
      <c r="X103" s="9" t="s">
        <v>35</v>
      </c>
      <c r="Y103" s="6"/>
      <c r="Z103" s="6"/>
      <c r="AA103" s="6"/>
      <c r="AB103" s="6"/>
      <c r="AC103" s="6"/>
      <c r="AD103" s="6"/>
      <c r="AE103" s="9" t="s">
        <v>33</v>
      </c>
      <c r="AF103" s="9" t="s">
        <v>34</v>
      </c>
      <c r="AG103" s="9" t="s">
        <v>35</v>
      </c>
      <c r="AH103" s="6"/>
      <c r="AI103" s="6"/>
      <c r="AJ103" s="6"/>
      <c r="AK103" s="6"/>
    </row>
    <row r="104" spans="1:37" s="5" customFormat="1" ht="13.8" hidden="1" customHeight="1">
      <c r="A104" s="6"/>
      <c r="B104" s="6"/>
      <c r="C104" s="35"/>
      <c r="D104" s="10">
        <f>C105*50%</f>
        <v>4.1666666666666664E-2</v>
      </c>
      <c r="E104" s="10">
        <f>C105*75%</f>
        <v>6.25E-2</v>
      </c>
      <c r="F104" s="10">
        <f>C105*100%</f>
        <v>8.3333333333333329E-2</v>
      </c>
      <c r="G104" s="6"/>
      <c r="H104" s="6"/>
      <c r="I104" s="6"/>
      <c r="J104" s="6"/>
      <c r="K104" s="6"/>
      <c r="L104" s="6"/>
      <c r="M104" s="10">
        <f>K105*50%</f>
        <v>4.1666666666666664E-2</v>
      </c>
      <c r="N104" s="10">
        <f>K105*75%</f>
        <v>6.25E-2</v>
      </c>
      <c r="O104" s="10">
        <f>K105*100%</f>
        <v>8.3333333333333329E-2</v>
      </c>
      <c r="P104" s="6"/>
      <c r="Q104" s="6"/>
      <c r="R104" s="6"/>
      <c r="S104" s="6"/>
      <c r="T104" s="35"/>
      <c r="U104" s="6"/>
      <c r="V104" s="10">
        <f>T105*50%</f>
        <v>4.1666666666666664E-2</v>
      </c>
      <c r="W104" s="10">
        <f>T105*75%</f>
        <v>6.25E-2</v>
      </c>
      <c r="X104" s="10">
        <f>T105*100%</f>
        <v>8.3333333333333329E-2</v>
      </c>
      <c r="Y104" s="6"/>
      <c r="Z104" s="6"/>
      <c r="AA104" s="6"/>
      <c r="AB104" s="6"/>
      <c r="AC104" s="6"/>
      <c r="AD104" s="6"/>
      <c r="AE104" s="10">
        <f>AC105*50%</f>
        <v>4.1666666666666664E-2</v>
      </c>
      <c r="AF104" s="10">
        <f>AC105*75%</f>
        <v>6.25E-2</v>
      </c>
      <c r="AG104" s="10">
        <f>AC105*100%</f>
        <v>8.3333333333333329E-2</v>
      </c>
      <c r="AH104" s="6"/>
      <c r="AI104" s="6"/>
      <c r="AJ104" s="6"/>
      <c r="AK104" s="6"/>
    </row>
    <row r="105" spans="1:37" ht="15.6">
      <c r="A105" s="6"/>
      <c r="B105" s="20" t="s">
        <v>36</v>
      </c>
      <c r="C105" s="8">
        <f>C102/3</f>
        <v>8.3333333333333329E-2</v>
      </c>
      <c r="D105" s="21"/>
      <c r="E105" s="21"/>
      <c r="F105" s="21"/>
      <c r="G105" s="11">
        <v>1</v>
      </c>
      <c r="H105" s="12">
        <f>INDEX(D104:F104,G105)</f>
        <v>4.1666666666666664E-2</v>
      </c>
      <c r="I105" s="13">
        <f>H105</f>
        <v>4.1666666666666664E-2</v>
      </c>
      <c r="J105" s="20" t="s">
        <v>36</v>
      </c>
      <c r="K105" s="8">
        <f>K102/3</f>
        <v>8.3333333333333329E-2</v>
      </c>
      <c r="L105" s="11" t="e">
        <f>IF(#REF!="Sí",1)+IF(#REF!="No",0)</f>
        <v>#REF!</v>
      </c>
      <c r="M105" s="21"/>
      <c r="N105" s="21"/>
      <c r="O105" s="21"/>
      <c r="P105" s="11">
        <v>3</v>
      </c>
      <c r="Q105" s="12">
        <f>INDEX(M104:O104,P105)</f>
        <v>8.3333333333333329E-2</v>
      </c>
      <c r="R105" s="13">
        <f>Q105</f>
        <v>8.3333333333333329E-2</v>
      </c>
      <c r="S105" s="20"/>
      <c r="T105" s="8">
        <f>T102/3</f>
        <v>8.3333333333333329E-2</v>
      </c>
      <c r="U105" s="11" t="e">
        <f>IF(#REF!="Sí",1)+IF(#REF!="No",0)</f>
        <v>#REF!</v>
      </c>
      <c r="V105" s="21"/>
      <c r="W105" s="21"/>
      <c r="X105" s="21"/>
      <c r="Y105" s="11">
        <v>3</v>
      </c>
      <c r="Z105" s="12">
        <f>INDEX(V104:X104,Y105)</f>
        <v>8.3333333333333329E-2</v>
      </c>
      <c r="AA105" s="13">
        <f>Z105</f>
        <v>8.3333333333333329E-2</v>
      </c>
      <c r="AB105" s="20" t="s">
        <v>36</v>
      </c>
      <c r="AC105" s="8">
        <f>AC102/3</f>
        <v>8.3333333333333329E-2</v>
      </c>
      <c r="AD105" s="11" t="e">
        <f>IF(#REF!="Sí",1)+IF(#REF!="No",0)</f>
        <v>#REF!</v>
      </c>
      <c r="AE105" s="21"/>
      <c r="AF105" s="21"/>
      <c r="AG105" s="21"/>
      <c r="AH105" s="11">
        <v>2</v>
      </c>
      <c r="AI105" s="12">
        <f>INDEX(AE104:AG104,AH105)</f>
        <v>6.25E-2</v>
      </c>
      <c r="AJ105" s="13">
        <f>AI105</f>
        <v>6.25E-2</v>
      </c>
      <c r="AK105" s="14"/>
    </row>
    <row r="106" spans="1:37" ht="14.4" hidden="1" customHeight="1">
      <c r="A106" s="6"/>
      <c r="B106" s="19"/>
      <c r="C106" s="28"/>
      <c r="D106" s="10">
        <f>(C107/2)*1</f>
        <v>4.1666666666666664E-2</v>
      </c>
      <c r="E106" s="10">
        <f>(C107/2)*1.5</f>
        <v>6.25E-2</v>
      </c>
      <c r="F106" s="10">
        <f>(C107/2)*2</f>
        <v>8.3333333333333329E-2</v>
      </c>
      <c r="G106" s="17"/>
      <c r="H106" s="17"/>
      <c r="I106" s="18"/>
      <c r="J106" s="28"/>
      <c r="K106" s="28"/>
      <c r="L106" s="19"/>
      <c r="M106" s="10">
        <f>(K107/2)*1</f>
        <v>4.1666666666666664E-2</v>
      </c>
      <c r="N106" s="10">
        <f>(K107/2)*1.5</f>
        <v>6.25E-2</v>
      </c>
      <c r="O106" s="10">
        <f>(K107/2)*2</f>
        <v>8.3333333333333329E-2</v>
      </c>
      <c r="P106" s="17"/>
      <c r="Q106" s="17"/>
      <c r="R106" s="18"/>
      <c r="S106" s="28"/>
      <c r="T106" s="28"/>
      <c r="U106" s="19"/>
      <c r="V106" s="10">
        <f>(R107/2)*1</f>
        <v>4.1666666666666664E-2</v>
      </c>
      <c r="W106" s="10">
        <f>(R107/2)*1.5</f>
        <v>6.25E-2</v>
      </c>
      <c r="X106" s="10">
        <f>(R107/2)*2</f>
        <v>8.3333333333333329E-2</v>
      </c>
      <c r="Y106" s="17"/>
      <c r="Z106" s="17"/>
      <c r="AA106" s="18"/>
      <c r="AB106" s="28"/>
      <c r="AC106" s="28"/>
      <c r="AD106" s="19"/>
      <c r="AE106" s="10">
        <f>(AC107/2)*1</f>
        <v>4.1666666666666664E-2</v>
      </c>
      <c r="AF106" s="10">
        <f>(AC107/2)*1.5</f>
        <v>6.25E-2</v>
      </c>
      <c r="AG106" s="10">
        <f>(AC107/2)*2</f>
        <v>8.3333333333333329E-2</v>
      </c>
      <c r="AH106" s="17"/>
      <c r="AI106" s="17"/>
      <c r="AJ106" s="18"/>
      <c r="AK106" s="6"/>
    </row>
    <row r="107" spans="1:37" ht="15" thickBot="1">
      <c r="A107" s="6"/>
      <c r="B107" s="20" t="s">
        <v>36</v>
      </c>
      <c r="C107" s="8">
        <f>C102/3</f>
        <v>8.3333333333333329E-2</v>
      </c>
      <c r="D107" s="21"/>
      <c r="E107" s="21"/>
      <c r="F107" s="21"/>
      <c r="G107" s="11">
        <v>1</v>
      </c>
      <c r="H107" s="12">
        <f>INDEX(D106:F106,G107)</f>
        <v>4.1666666666666664E-2</v>
      </c>
      <c r="I107" s="13">
        <f>H107</f>
        <v>4.1666666666666664E-2</v>
      </c>
      <c r="J107" s="20" t="s">
        <v>36</v>
      </c>
      <c r="K107" s="8">
        <f>K102/3</f>
        <v>8.3333333333333329E-2</v>
      </c>
      <c r="L107" s="11" t="e">
        <f>IF(#REF!="Sí",1)+IF(#REF!="No",0)</f>
        <v>#REF!</v>
      </c>
      <c r="M107" s="21"/>
      <c r="N107" s="21"/>
      <c r="O107" s="21"/>
      <c r="P107" s="11">
        <v>3</v>
      </c>
      <c r="Q107" s="12">
        <f>INDEX(M106:O106,P107)</f>
        <v>8.3333333333333329E-2</v>
      </c>
      <c r="R107" s="13">
        <f>Q107</f>
        <v>8.3333333333333329E-2</v>
      </c>
      <c r="S107" s="20"/>
      <c r="T107" s="8">
        <f>T102/3</f>
        <v>8.3333333333333329E-2</v>
      </c>
      <c r="U107" s="11" t="e">
        <f>IF(#REF!="Sí",1)+IF(#REF!="No",0)</f>
        <v>#REF!</v>
      </c>
      <c r="V107" s="21"/>
      <c r="W107" s="21"/>
      <c r="X107" s="21"/>
      <c r="Y107" s="11">
        <v>3</v>
      </c>
      <c r="Z107" s="12">
        <f>INDEX(V106:X106,Y107)</f>
        <v>8.3333333333333329E-2</v>
      </c>
      <c r="AA107" s="13">
        <f>Z107</f>
        <v>8.3333333333333329E-2</v>
      </c>
      <c r="AB107" s="20" t="s">
        <v>36</v>
      </c>
      <c r="AC107" s="8">
        <f>AC102/3</f>
        <v>8.3333333333333329E-2</v>
      </c>
      <c r="AD107" s="11" t="e">
        <f>IF(#REF!="Sí",1)+IF(#REF!="No",0)</f>
        <v>#REF!</v>
      </c>
      <c r="AE107" s="21"/>
      <c r="AF107" s="21"/>
      <c r="AG107" s="21"/>
      <c r="AH107" s="11">
        <v>2</v>
      </c>
      <c r="AI107" s="12">
        <f>INDEX(AE106:AG106,AH107)</f>
        <v>6.25E-2</v>
      </c>
      <c r="AJ107" s="13">
        <f>AI107</f>
        <v>6.25E-2</v>
      </c>
      <c r="AK107" s="6"/>
    </row>
    <row r="108" spans="1:37" ht="14.4" hidden="1" customHeight="1" thickBot="1">
      <c r="A108" s="6"/>
      <c r="B108" s="19"/>
      <c r="C108" s="28"/>
      <c r="D108" s="10">
        <f>(C109/2)*1</f>
        <v>4.1666666666666664E-2</v>
      </c>
      <c r="E108" s="10">
        <f>(C109/2)*1.5</f>
        <v>6.25E-2</v>
      </c>
      <c r="F108" s="10">
        <f>(C109/2)*2</f>
        <v>8.3333333333333329E-2</v>
      </c>
      <c r="G108" s="17"/>
      <c r="H108" s="17"/>
      <c r="I108" s="18"/>
      <c r="J108" s="28"/>
      <c r="K108" s="28"/>
      <c r="L108" s="19"/>
      <c r="M108" s="10">
        <f>(K109/2)*1</f>
        <v>4.1666666666666664E-2</v>
      </c>
      <c r="N108" s="10">
        <f>(K109/2)*1.5</f>
        <v>6.25E-2</v>
      </c>
      <c r="O108" s="10">
        <f>(K109/2)*2</f>
        <v>8.3333333333333329E-2</v>
      </c>
      <c r="P108" s="17"/>
      <c r="Q108" s="17"/>
      <c r="R108" s="18"/>
      <c r="S108" s="28"/>
      <c r="T108" s="28"/>
      <c r="U108" s="19"/>
      <c r="V108" s="10">
        <f>(R109/2)*1</f>
        <v>4.1666666666666664E-2</v>
      </c>
      <c r="W108" s="10">
        <f>(R109/2)*1.5</f>
        <v>6.25E-2</v>
      </c>
      <c r="X108" s="10">
        <f>(R109/2)*2</f>
        <v>8.3333333333333329E-2</v>
      </c>
      <c r="Y108" s="17"/>
      <c r="Z108" s="17"/>
      <c r="AA108" s="18"/>
      <c r="AB108" s="28"/>
      <c r="AC108" s="28"/>
      <c r="AD108" s="19"/>
      <c r="AE108" s="10">
        <f>(AC109/2)*1</f>
        <v>4.1666666666666664E-2</v>
      </c>
      <c r="AF108" s="10">
        <f>(AC109/2)*1.5</f>
        <v>6.25E-2</v>
      </c>
      <c r="AG108" s="10">
        <f>(AC109/2)*2</f>
        <v>8.3333333333333329E-2</v>
      </c>
      <c r="AH108" s="17"/>
      <c r="AI108" s="17"/>
      <c r="AJ108" s="18"/>
      <c r="AK108" s="6"/>
    </row>
    <row r="109" spans="1:37" ht="15" thickBot="1">
      <c r="A109" s="6"/>
      <c r="B109" s="20" t="s">
        <v>36</v>
      </c>
      <c r="C109" s="8">
        <f>C102/3</f>
        <v>8.3333333333333329E-2</v>
      </c>
      <c r="D109" s="21"/>
      <c r="E109" s="21"/>
      <c r="F109" s="21"/>
      <c r="G109" s="11">
        <v>1</v>
      </c>
      <c r="H109" s="12">
        <f>INDEX(D108:F108,G109)</f>
        <v>4.1666666666666664E-2</v>
      </c>
      <c r="I109" s="13">
        <f>H109</f>
        <v>4.1666666666666664E-2</v>
      </c>
      <c r="J109" s="20" t="s">
        <v>36</v>
      </c>
      <c r="K109" s="8">
        <f>K102/3</f>
        <v>8.3333333333333329E-2</v>
      </c>
      <c r="L109" s="11" t="e">
        <f>IF(#REF!="Sí",1)+IF(#REF!="No",0)</f>
        <v>#REF!</v>
      </c>
      <c r="M109" s="21"/>
      <c r="N109" s="21"/>
      <c r="O109" s="21"/>
      <c r="P109" s="11">
        <v>3</v>
      </c>
      <c r="Q109" s="12">
        <f>INDEX(M108:O108,P109)</f>
        <v>8.3333333333333329E-2</v>
      </c>
      <c r="R109" s="13">
        <f>Q109</f>
        <v>8.3333333333333329E-2</v>
      </c>
      <c r="S109" s="20"/>
      <c r="T109" s="8">
        <f>T102/3</f>
        <v>8.3333333333333329E-2</v>
      </c>
      <c r="U109" s="11" t="e">
        <f>IF(#REF!="Sí",1)+IF(#REF!="No",0)</f>
        <v>#REF!</v>
      </c>
      <c r="V109" s="21"/>
      <c r="W109" s="21"/>
      <c r="X109" s="21"/>
      <c r="Y109" s="11">
        <v>3</v>
      </c>
      <c r="Z109" s="12">
        <f>INDEX(V108:X108,Y109)</f>
        <v>8.3333333333333329E-2</v>
      </c>
      <c r="AA109" s="13">
        <f>Z109</f>
        <v>8.3333333333333329E-2</v>
      </c>
      <c r="AB109" s="20" t="s">
        <v>36</v>
      </c>
      <c r="AC109" s="8">
        <f>AC102/3</f>
        <v>8.3333333333333329E-2</v>
      </c>
      <c r="AD109" s="11" t="e">
        <f>IF(#REF!="Sí",1)+IF(#REF!="No",0)</f>
        <v>#REF!</v>
      </c>
      <c r="AE109" s="21"/>
      <c r="AF109" s="21"/>
      <c r="AG109" s="21"/>
      <c r="AH109" s="11">
        <v>2</v>
      </c>
      <c r="AI109" s="33">
        <f>INDEX(AE108:AG108,AH109)</f>
        <v>6.25E-2</v>
      </c>
      <c r="AJ109" s="13">
        <f>AI109</f>
        <v>6.25E-2</v>
      </c>
      <c r="AK109" s="15">
        <f>SUM(I110,R110,AA110,AJ110)</f>
        <v>0.8125</v>
      </c>
    </row>
    <row r="110" spans="1:37" s="5" customFormat="1" ht="14.4" customHeight="1">
      <c r="A110" s="6"/>
      <c r="B110" s="28"/>
      <c r="C110" s="28"/>
      <c r="D110" s="28"/>
      <c r="E110" s="28"/>
      <c r="F110" s="28"/>
      <c r="G110" s="28"/>
      <c r="H110" s="28"/>
      <c r="I110" s="34">
        <f>SUM(I105+I107+I109)</f>
        <v>0.125</v>
      </c>
      <c r="J110" s="28"/>
      <c r="K110" s="28"/>
      <c r="L110"/>
      <c r="M110"/>
      <c r="N110"/>
      <c r="O110"/>
      <c r="P110"/>
      <c r="Q110"/>
      <c r="R110" s="34">
        <f>SUM(R105+R107+R109)</f>
        <v>0.25</v>
      </c>
      <c r="S110" s="28"/>
      <c r="T110" s="28"/>
      <c r="U110"/>
      <c r="V110"/>
      <c r="W110"/>
      <c r="X110"/>
      <c r="Y110"/>
      <c r="Z110"/>
      <c r="AA110" s="34">
        <f>SUM(AA105+AA107+AA109)</f>
        <v>0.25</v>
      </c>
      <c r="AB110" s="28"/>
      <c r="AC110" s="28"/>
      <c r="AD110"/>
      <c r="AE110"/>
      <c r="AF110"/>
      <c r="AG110"/>
      <c r="AH110"/>
      <c r="AI110"/>
      <c r="AJ110" s="34">
        <f>SUM(AJ105+AJ107+AJ109)</f>
        <v>0.1875</v>
      </c>
      <c r="AK110" s="6"/>
    </row>
    <row r="112" spans="1:37" ht="28.8" customHeight="1">
      <c r="A112" s="6"/>
      <c r="B112" s="6"/>
      <c r="C112" s="25" t="s">
        <v>125</v>
      </c>
      <c r="D112" s="158" t="s">
        <v>134</v>
      </c>
      <c r="E112" s="159"/>
      <c r="F112" s="160"/>
      <c r="G112" s="156" t="s">
        <v>129</v>
      </c>
      <c r="H112" s="154" t="s">
        <v>37</v>
      </c>
      <c r="I112" s="164" t="s">
        <v>127</v>
      </c>
      <c r="J112" s="42"/>
      <c r="K112" s="25" t="s">
        <v>125</v>
      </c>
      <c r="L112" s="160"/>
      <c r="M112" s="158" t="s">
        <v>135</v>
      </c>
      <c r="N112" s="159"/>
      <c r="O112" s="160"/>
      <c r="P112" s="156" t="s">
        <v>129</v>
      </c>
      <c r="Q112" s="154" t="s">
        <v>37</v>
      </c>
      <c r="R112" s="156" t="s">
        <v>126</v>
      </c>
      <c r="S112" s="42"/>
      <c r="T112" s="39" t="s">
        <v>125</v>
      </c>
      <c r="U112" s="25"/>
      <c r="V112" s="158" t="s">
        <v>136</v>
      </c>
      <c r="W112" s="159"/>
      <c r="X112" s="160"/>
      <c r="Y112" s="156" t="s">
        <v>129</v>
      </c>
      <c r="Z112" s="154" t="s">
        <v>37</v>
      </c>
      <c r="AA112" s="156" t="s">
        <v>128</v>
      </c>
      <c r="AB112" s="42"/>
      <c r="AC112" s="39" t="s">
        <v>125</v>
      </c>
      <c r="AD112" s="39"/>
      <c r="AE112" s="158" t="s">
        <v>137</v>
      </c>
      <c r="AF112" s="159"/>
      <c r="AG112" s="160"/>
      <c r="AH112" s="156" t="s">
        <v>129</v>
      </c>
      <c r="AI112" s="154" t="s">
        <v>37</v>
      </c>
      <c r="AJ112" s="156" t="s">
        <v>131</v>
      </c>
      <c r="AK112" s="156" t="s">
        <v>133</v>
      </c>
    </row>
    <row r="113" spans="1:37" ht="33" customHeight="1">
      <c r="A113" s="26" t="e">
        <f>'Tabla Resultados FC'!#REF!</f>
        <v>#REF!</v>
      </c>
      <c r="B113" s="30" t="e">
        <f>'Tabla Resultados FC'!#REF!</f>
        <v>#REF!</v>
      </c>
      <c r="C113" s="29">
        <f>100%/4</f>
        <v>0.25</v>
      </c>
      <c r="D113" s="161"/>
      <c r="E113" s="162"/>
      <c r="F113" s="163"/>
      <c r="G113" s="157"/>
      <c r="H113" s="155"/>
      <c r="I113" s="164"/>
      <c r="J113" s="42" t="e">
        <f>B113</f>
        <v>#REF!</v>
      </c>
      <c r="K113" s="29">
        <f>100%/4</f>
        <v>0.25</v>
      </c>
      <c r="L113" s="163"/>
      <c r="M113" s="161"/>
      <c r="N113" s="162"/>
      <c r="O113" s="163"/>
      <c r="P113" s="157"/>
      <c r="Q113" s="155"/>
      <c r="R113" s="157"/>
      <c r="S113" s="42" t="e">
        <f>B113</f>
        <v>#REF!</v>
      </c>
      <c r="T113" s="40">
        <f>100%/4</f>
        <v>0.25</v>
      </c>
      <c r="U113" s="29"/>
      <c r="V113" s="161"/>
      <c r="W113" s="162"/>
      <c r="X113" s="163"/>
      <c r="Y113" s="157"/>
      <c r="Z113" s="155"/>
      <c r="AA113" s="157"/>
      <c r="AB113" s="42" t="e">
        <f>J113</f>
        <v>#REF!</v>
      </c>
      <c r="AC113" s="40">
        <f>100%/4</f>
        <v>0.25</v>
      </c>
      <c r="AD113" s="40"/>
      <c r="AE113" s="161"/>
      <c r="AF113" s="162"/>
      <c r="AG113" s="163"/>
      <c r="AH113" s="157"/>
      <c r="AI113" s="155"/>
      <c r="AJ113" s="157"/>
      <c r="AK113" s="157"/>
    </row>
    <row r="114" spans="1:37">
      <c r="A114" s="6"/>
      <c r="B114" s="6"/>
      <c r="C114" s="6"/>
      <c r="D114" s="9" t="s">
        <v>33</v>
      </c>
      <c r="E114" s="9" t="s">
        <v>34</v>
      </c>
      <c r="F114" s="9" t="s">
        <v>35</v>
      </c>
      <c r="G114" s="6"/>
      <c r="H114" s="6"/>
      <c r="I114" s="6"/>
      <c r="J114" s="6"/>
      <c r="K114" s="6"/>
      <c r="L114" s="6"/>
      <c r="M114" s="9" t="s">
        <v>33</v>
      </c>
      <c r="N114" s="9" t="s">
        <v>34</v>
      </c>
      <c r="O114" s="9" t="s">
        <v>35</v>
      </c>
      <c r="P114" s="6"/>
      <c r="Q114" s="6"/>
      <c r="R114" s="6"/>
      <c r="S114" s="6"/>
      <c r="T114" s="6"/>
      <c r="U114" s="6"/>
      <c r="V114" s="9" t="s">
        <v>33</v>
      </c>
      <c r="W114" s="9" t="s">
        <v>34</v>
      </c>
      <c r="X114" s="9" t="s">
        <v>35</v>
      </c>
      <c r="Y114" s="6"/>
      <c r="Z114" s="6"/>
      <c r="AA114" s="6"/>
      <c r="AB114" s="6"/>
      <c r="AC114" s="6"/>
      <c r="AD114" s="6"/>
      <c r="AE114" s="9" t="s">
        <v>33</v>
      </c>
      <c r="AF114" s="9" t="s">
        <v>34</v>
      </c>
      <c r="AG114" s="9" t="s">
        <v>35</v>
      </c>
      <c r="AH114" s="6"/>
      <c r="AI114" s="6"/>
      <c r="AJ114" s="6"/>
      <c r="AK114" s="6"/>
    </row>
    <row r="115" spans="1:37" s="5" customFormat="1" ht="13.8" hidden="1" customHeight="1">
      <c r="A115" s="6"/>
      <c r="B115" s="6"/>
      <c r="C115" s="35"/>
      <c r="D115" s="10">
        <f>C116*50%</f>
        <v>4.1666666666666664E-2</v>
      </c>
      <c r="E115" s="10">
        <f>C116*75%</f>
        <v>6.25E-2</v>
      </c>
      <c r="F115" s="10">
        <f>C116*100%</f>
        <v>8.3333333333333329E-2</v>
      </c>
      <c r="G115" s="6"/>
      <c r="H115" s="6"/>
      <c r="I115" s="6"/>
      <c r="J115" s="6"/>
      <c r="K115" s="6"/>
      <c r="L115" s="6"/>
      <c r="M115" s="10">
        <f>K116*50%</f>
        <v>4.1666666666666664E-2</v>
      </c>
      <c r="N115" s="10">
        <f>K116*75%</f>
        <v>6.25E-2</v>
      </c>
      <c r="O115" s="10">
        <f>K116*100%</f>
        <v>8.3333333333333329E-2</v>
      </c>
      <c r="P115" s="6"/>
      <c r="Q115" s="6"/>
      <c r="R115" s="6"/>
      <c r="S115" s="6"/>
      <c r="T115" s="35"/>
      <c r="U115" s="6"/>
      <c r="V115" s="10">
        <f>T116*50%</f>
        <v>4.1666666666666664E-2</v>
      </c>
      <c r="W115" s="10">
        <f>T116*75%</f>
        <v>6.25E-2</v>
      </c>
      <c r="X115" s="10">
        <f>T116*100%</f>
        <v>8.3333333333333329E-2</v>
      </c>
      <c r="Y115" s="6"/>
      <c r="Z115" s="6"/>
      <c r="AA115" s="6"/>
      <c r="AB115" s="6"/>
      <c r="AC115" s="6"/>
      <c r="AD115" s="6"/>
      <c r="AE115" s="10">
        <f>AC116*50%</f>
        <v>4.1666666666666664E-2</v>
      </c>
      <c r="AF115" s="10">
        <f>AC116*75%</f>
        <v>6.25E-2</v>
      </c>
      <c r="AG115" s="10">
        <f>AC116*100%</f>
        <v>8.3333333333333329E-2</v>
      </c>
      <c r="AH115" s="6"/>
      <c r="AI115" s="6"/>
      <c r="AJ115" s="6"/>
      <c r="AK115" s="6"/>
    </row>
    <row r="116" spans="1:37" ht="15.6">
      <c r="A116" s="6"/>
      <c r="B116" s="20" t="s">
        <v>36</v>
      </c>
      <c r="C116" s="8">
        <f>C113/3</f>
        <v>8.3333333333333329E-2</v>
      </c>
      <c r="D116" s="21"/>
      <c r="E116" s="21"/>
      <c r="F116" s="21"/>
      <c r="G116" s="11">
        <v>1</v>
      </c>
      <c r="H116" s="12">
        <f>INDEX(D115:F115,G116)</f>
        <v>4.1666666666666664E-2</v>
      </c>
      <c r="I116" s="13">
        <f>H116</f>
        <v>4.1666666666666664E-2</v>
      </c>
      <c r="J116" s="20" t="s">
        <v>36</v>
      </c>
      <c r="K116" s="8">
        <f>K113/3</f>
        <v>8.3333333333333329E-2</v>
      </c>
      <c r="L116" s="11" t="e">
        <f>IF(#REF!="Sí",1)+IF(#REF!="No",0)</f>
        <v>#REF!</v>
      </c>
      <c r="M116" s="21"/>
      <c r="N116" s="21"/>
      <c r="O116" s="21"/>
      <c r="P116" s="11">
        <v>3</v>
      </c>
      <c r="Q116" s="12">
        <f>INDEX(M115:O115,P116)</f>
        <v>8.3333333333333329E-2</v>
      </c>
      <c r="R116" s="13">
        <f>Q116</f>
        <v>8.3333333333333329E-2</v>
      </c>
      <c r="S116" s="20"/>
      <c r="T116" s="8">
        <f>T113/3</f>
        <v>8.3333333333333329E-2</v>
      </c>
      <c r="U116" s="11" t="e">
        <f>IF(#REF!="Sí",1)+IF(#REF!="No",0)</f>
        <v>#REF!</v>
      </c>
      <c r="V116" s="21"/>
      <c r="W116" s="21"/>
      <c r="X116" s="21"/>
      <c r="Y116" s="11">
        <v>3</v>
      </c>
      <c r="Z116" s="12">
        <f>INDEX(V115:X115,Y116)</f>
        <v>8.3333333333333329E-2</v>
      </c>
      <c r="AA116" s="13">
        <f>Z116</f>
        <v>8.3333333333333329E-2</v>
      </c>
      <c r="AB116" s="20" t="s">
        <v>36</v>
      </c>
      <c r="AC116" s="8">
        <f>AC113/3</f>
        <v>8.3333333333333329E-2</v>
      </c>
      <c r="AD116" s="11" t="e">
        <f>IF(#REF!="Sí",1)+IF(#REF!="No",0)</f>
        <v>#REF!</v>
      </c>
      <c r="AE116" s="21"/>
      <c r="AF116" s="21"/>
      <c r="AG116" s="21"/>
      <c r="AH116" s="11">
        <v>2</v>
      </c>
      <c r="AI116" s="12">
        <f>INDEX(AE115:AG115,AH116)</f>
        <v>6.25E-2</v>
      </c>
      <c r="AJ116" s="13">
        <f>AI116</f>
        <v>6.25E-2</v>
      </c>
      <c r="AK116" s="14"/>
    </row>
    <row r="117" spans="1:37" ht="14.4" hidden="1" customHeight="1">
      <c r="A117" s="6"/>
      <c r="B117" s="19"/>
      <c r="C117" s="28"/>
      <c r="D117" s="10">
        <f>(C118/2)*1</f>
        <v>4.1666666666666664E-2</v>
      </c>
      <c r="E117" s="10">
        <f>(C118/2)*1.5</f>
        <v>6.25E-2</v>
      </c>
      <c r="F117" s="10">
        <f>(C118/2)*2</f>
        <v>8.3333333333333329E-2</v>
      </c>
      <c r="G117" s="17"/>
      <c r="H117" s="17"/>
      <c r="I117" s="18"/>
      <c r="J117" s="28"/>
      <c r="K117" s="28"/>
      <c r="L117" s="19"/>
      <c r="M117" s="10">
        <f>(K118/2)*1</f>
        <v>4.1666666666666664E-2</v>
      </c>
      <c r="N117" s="10">
        <f>(K118/2)*1.5</f>
        <v>6.25E-2</v>
      </c>
      <c r="O117" s="10">
        <f>(K118/2)*2</f>
        <v>8.3333333333333329E-2</v>
      </c>
      <c r="P117" s="17"/>
      <c r="Q117" s="17"/>
      <c r="R117" s="18"/>
      <c r="S117" s="28"/>
      <c r="T117" s="28"/>
      <c r="U117" s="19"/>
      <c r="V117" s="10">
        <f>(R118/2)*1</f>
        <v>4.1666666666666664E-2</v>
      </c>
      <c r="W117" s="10">
        <f>(R118/2)*1.5</f>
        <v>6.25E-2</v>
      </c>
      <c r="X117" s="10">
        <f>(R118/2)*2</f>
        <v>8.3333333333333329E-2</v>
      </c>
      <c r="Y117" s="17"/>
      <c r="Z117" s="17"/>
      <c r="AA117" s="18"/>
      <c r="AB117" s="28"/>
      <c r="AC117" s="28"/>
      <c r="AD117" s="19"/>
      <c r="AE117" s="10">
        <f>(AC118/2)*1</f>
        <v>4.1666666666666664E-2</v>
      </c>
      <c r="AF117" s="10">
        <f>(AC118/2)*1.5</f>
        <v>6.25E-2</v>
      </c>
      <c r="AG117" s="10">
        <f>(AC118/2)*2</f>
        <v>8.3333333333333329E-2</v>
      </c>
      <c r="AH117" s="17"/>
      <c r="AI117" s="17"/>
      <c r="AJ117" s="18"/>
      <c r="AK117" s="6"/>
    </row>
    <row r="118" spans="1:37" ht="15" thickBot="1">
      <c r="A118" s="6"/>
      <c r="B118" s="20" t="s">
        <v>36</v>
      </c>
      <c r="C118" s="8">
        <f>C113/3</f>
        <v>8.3333333333333329E-2</v>
      </c>
      <c r="D118" s="21"/>
      <c r="E118" s="21"/>
      <c r="F118" s="21"/>
      <c r="G118" s="11">
        <v>1</v>
      </c>
      <c r="H118" s="12">
        <f>INDEX(D117:F117,G118)</f>
        <v>4.1666666666666664E-2</v>
      </c>
      <c r="I118" s="13">
        <f>H118</f>
        <v>4.1666666666666664E-2</v>
      </c>
      <c r="J118" s="20" t="s">
        <v>36</v>
      </c>
      <c r="K118" s="8">
        <f>K113/3</f>
        <v>8.3333333333333329E-2</v>
      </c>
      <c r="L118" s="11" t="e">
        <f>IF(#REF!="Sí",1)+IF(#REF!="No",0)</f>
        <v>#REF!</v>
      </c>
      <c r="M118" s="21"/>
      <c r="N118" s="21"/>
      <c r="O118" s="21"/>
      <c r="P118" s="11">
        <v>3</v>
      </c>
      <c r="Q118" s="12">
        <f>INDEX(M117:O117,P118)</f>
        <v>8.3333333333333329E-2</v>
      </c>
      <c r="R118" s="13">
        <f>Q118</f>
        <v>8.3333333333333329E-2</v>
      </c>
      <c r="S118" s="20"/>
      <c r="T118" s="8">
        <f>T113/3</f>
        <v>8.3333333333333329E-2</v>
      </c>
      <c r="U118" s="11" t="e">
        <f>IF(#REF!="Sí",1)+IF(#REF!="No",0)</f>
        <v>#REF!</v>
      </c>
      <c r="V118" s="21"/>
      <c r="W118" s="21"/>
      <c r="X118" s="21"/>
      <c r="Y118" s="11">
        <v>3</v>
      </c>
      <c r="Z118" s="12">
        <f>INDEX(V117:X117,Y118)</f>
        <v>8.3333333333333329E-2</v>
      </c>
      <c r="AA118" s="13">
        <f>Z118</f>
        <v>8.3333333333333329E-2</v>
      </c>
      <c r="AB118" s="20" t="s">
        <v>36</v>
      </c>
      <c r="AC118" s="8">
        <f>AC113/3</f>
        <v>8.3333333333333329E-2</v>
      </c>
      <c r="AD118" s="11" t="e">
        <f>IF(#REF!="Sí",1)+IF(#REF!="No",0)</f>
        <v>#REF!</v>
      </c>
      <c r="AE118" s="21"/>
      <c r="AF118" s="21"/>
      <c r="AG118" s="21"/>
      <c r="AH118" s="11">
        <v>2</v>
      </c>
      <c r="AI118" s="12">
        <f>INDEX(AE117:AG117,AH118)</f>
        <v>6.25E-2</v>
      </c>
      <c r="AJ118" s="13">
        <f>AI118</f>
        <v>6.25E-2</v>
      </c>
      <c r="AK118" s="6"/>
    </row>
    <row r="119" spans="1:37" ht="14.4" hidden="1" customHeight="1" thickBot="1">
      <c r="A119" s="6"/>
      <c r="B119" s="19"/>
      <c r="C119" s="28"/>
      <c r="D119" s="10">
        <f>(C120/2)*1</f>
        <v>4.1666666666666664E-2</v>
      </c>
      <c r="E119" s="10">
        <f>(C120/2)*1.5</f>
        <v>6.25E-2</v>
      </c>
      <c r="F119" s="10">
        <f>(C120/2)*2</f>
        <v>8.3333333333333329E-2</v>
      </c>
      <c r="G119" s="17"/>
      <c r="H119" s="17"/>
      <c r="I119" s="18"/>
      <c r="J119" s="28"/>
      <c r="K119" s="28"/>
      <c r="L119" s="19"/>
      <c r="M119" s="10">
        <f>(K120/2)*1</f>
        <v>4.1666666666666664E-2</v>
      </c>
      <c r="N119" s="10">
        <f>(K120/2)*1.5</f>
        <v>6.25E-2</v>
      </c>
      <c r="O119" s="10">
        <f>(K120/2)*2</f>
        <v>8.3333333333333329E-2</v>
      </c>
      <c r="P119" s="17"/>
      <c r="Q119" s="17"/>
      <c r="R119" s="18"/>
      <c r="S119" s="28"/>
      <c r="T119" s="28"/>
      <c r="U119" s="19"/>
      <c r="V119" s="10">
        <f>(R120/2)*1</f>
        <v>4.1666666666666664E-2</v>
      </c>
      <c r="W119" s="10">
        <f>(R120/2)*1.5</f>
        <v>6.25E-2</v>
      </c>
      <c r="X119" s="10">
        <f>(R120/2)*2</f>
        <v>8.3333333333333329E-2</v>
      </c>
      <c r="Y119" s="17"/>
      <c r="Z119" s="17"/>
      <c r="AA119" s="18"/>
      <c r="AB119" s="28"/>
      <c r="AC119" s="28"/>
      <c r="AD119" s="19"/>
      <c r="AE119" s="10">
        <f>(AC120/2)*1</f>
        <v>4.1666666666666664E-2</v>
      </c>
      <c r="AF119" s="10">
        <f>(AC120/2)*1.5</f>
        <v>6.25E-2</v>
      </c>
      <c r="AG119" s="10">
        <f>(AC120/2)*2</f>
        <v>8.3333333333333329E-2</v>
      </c>
      <c r="AH119" s="17"/>
      <c r="AI119" s="17"/>
      <c r="AJ119" s="18"/>
      <c r="AK119" s="6"/>
    </row>
    <row r="120" spans="1:37" ht="15" thickBot="1">
      <c r="A120" s="6"/>
      <c r="B120" s="20" t="s">
        <v>36</v>
      </c>
      <c r="C120" s="8">
        <f>C113/3</f>
        <v>8.3333333333333329E-2</v>
      </c>
      <c r="D120" s="21"/>
      <c r="E120" s="21"/>
      <c r="F120" s="21"/>
      <c r="G120" s="11">
        <v>1</v>
      </c>
      <c r="H120" s="12">
        <f>INDEX(D119:F119,G120)</f>
        <v>4.1666666666666664E-2</v>
      </c>
      <c r="I120" s="13">
        <f>H120</f>
        <v>4.1666666666666664E-2</v>
      </c>
      <c r="J120" s="20" t="s">
        <v>36</v>
      </c>
      <c r="K120" s="8">
        <f>K113/3</f>
        <v>8.3333333333333329E-2</v>
      </c>
      <c r="L120" s="11" t="e">
        <f>IF(#REF!="Sí",1)+IF(#REF!="No",0)</f>
        <v>#REF!</v>
      </c>
      <c r="M120" s="21"/>
      <c r="N120" s="21"/>
      <c r="O120" s="21"/>
      <c r="P120" s="11">
        <v>3</v>
      </c>
      <c r="Q120" s="12">
        <f>INDEX(M119:O119,P120)</f>
        <v>8.3333333333333329E-2</v>
      </c>
      <c r="R120" s="13">
        <f>Q120</f>
        <v>8.3333333333333329E-2</v>
      </c>
      <c r="S120" s="20"/>
      <c r="T120" s="8">
        <f>T113/3</f>
        <v>8.3333333333333329E-2</v>
      </c>
      <c r="U120" s="11" t="e">
        <f>IF(#REF!="Sí",1)+IF(#REF!="No",0)</f>
        <v>#REF!</v>
      </c>
      <c r="V120" s="21"/>
      <c r="W120" s="21"/>
      <c r="X120" s="21"/>
      <c r="Y120" s="11">
        <v>3</v>
      </c>
      <c r="Z120" s="12">
        <f>INDEX(V119:X119,Y120)</f>
        <v>8.3333333333333329E-2</v>
      </c>
      <c r="AA120" s="13">
        <f>Z120</f>
        <v>8.3333333333333329E-2</v>
      </c>
      <c r="AB120" s="20" t="s">
        <v>36</v>
      </c>
      <c r="AC120" s="8">
        <f>AC113/3</f>
        <v>8.3333333333333329E-2</v>
      </c>
      <c r="AD120" s="11" t="e">
        <f>IF(#REF!="Sí",1)+IF(#REF!="No",0)</f>
        <v>#REF!</v>
      </c>
      <c r="AE120" s="21"/>
      <c r="AF120" s="21"/>
      <c r="AG120" s="21"/>
      <c r="AH120" s="11">
        <v>2</v>
      </c>
      <c r="AI120" s="33">
        <f>INDEX(AE119:AG119,AH120)</f>
        <v>6.25E-2</v>
      </c>
      <c r="AJ120" s="13">
        <f>AI120</f>
        <v>6.25E-2</v>
      </c>
      <c r="AK120" s="15">
        <f>SUM(I121,R121,AA121,AJ121)</f>
        <v>0.8125</v>
      </c>
    </row>
    <row r="121" spans="1:37" s="5" customFormat="1" ht="14.4" customHeight="1">
      <c r="A121" s="6"/>
      <c r="B121" s="28"/>
      <c r="C121" s="28"/>
      <c r="D121" s="28"/>
      <c r="E121" s="28"/>
      <c r="F121" s="28"/>
      <c r="G121" s="28"/>
      <c r="H121" s="28"/>
      <c r="I121" s="34">
        <f>SUM(I116+I118+I120)</f>
        <v>0.125</v>
      </c>
      <c r="J121" s="28"/>
      <c r="K121" s="28"/>
      <c r="L121"/>
      <c r="M121"/>
      <c r="N121"/>
      <c r="O121"/>
      <c r="P121"/>
      <c r="Q121"/>
      <c r="R121" s="34">
        <f>SUM(R116+R118+R120)</f>
        <v>0.25</v>
      </c>
      <c r="S121" s="28"/>
      <c r="T121" s="28"/>
      <c r="U121"/>
      <c r="V121"/>
      <c r="W121"/>
      <c r="X121"/>
      <c r="Y121"/>
      <c r="Z121"/>
      <c r="AA121" s="34">
        <f>SUM(AA116+AA118+AA120)</f>
        <v>0.25</v>
      </c>
      <c r="AB121" s="28"/>
      <c r="AC121" s="28"/>
      <c r="AD121"/>
      <c r="AE121"/>
      <c r="AF121"/>
      <c r="AG121"/>
      <c r="AH121"/>
      <c r="AI121"/>
      <c r="AJ121" s="34">
        <f>SUM(AJ116+AJ118+AJ120)</f>
        <v>0.1875</v>
      </c>
      <c r="AK121" s="6"/>
    </row>
    <row r="123" spans="1:37" ht="28.8" customHeight="1">
      <c r="A123" s="6"/>
      <c r="B123" s="6"/>
      <c r="C123" s="25" t="s">
        <v>125</v>
      </c>
      <c r="D123" s="158" t="s">
        <v>134</v>
      </c>
      <c r="E123" s="159"/>
      <c r="F123" s="160"/>
      <c r="G123" s="156" t="s">
        <v>129</v>
      </c>
      <c r="H123" s="154" t="s">
        <v>37</v>
      </c>
      <c r="I123" s="164" t="s">
        <v>127</v>
      </c>
      <c r="J123" s="42"/>
      <c r="K123" s="25" t="s">
        <v>125</v>
      </c>
      <c r="L123" s="160"/>
      <c r="M123" s="158" t="s">
        <v>135</v>
      </c>
      <c r="N123" s="159"/>
      <c r="O123" s="160"/>
      <c r="P123" s="156" t="s">
        <v>129</v>
      </c>
      <c r="Q123" s="154" t="s">
        <v>37</v>
      </c>
      <c r="R123" s="156" t="s">
        <v>126</v>
      </c>
      <c r="S123" s="42"/>
      <c r="T123" s="39" t="s">
        <v>125</v>
      </c>
      <c r="U123" s="25"/>
      <c r="V123" s="158" t="s">
        <v>136</v>
      </c>
      <c r="W123" s="159"/>
      <c r="X123" s="160"/>
      <c r="Y123" s="156" t="s">
        <v>129</v>
      </c>
      <c r="Z123" s="154" t="s">
        <v>37</v>
      </c>
      <c r="AA123" s="156" t="s">
        <v>128</v>
      </c>
      <c r="AB123" s="42"/>
      <c r="AC123" s="39" t="s">
        <v>125</v>
      </c>
      <c r="AD123" s="39"/>
      <c r="AE123" s="158" t="s">
        <v>137</v>
      </c>
      <c r="AF123" s="159"/>
      <c r="AG123" s="160"/>
      <c r="AH123" s="156" t="s">
        <v>129</v>
      </c>
      <c r="AI123" s="154" t="s">
        <v>37</v>
      </c>
      <c r="AJ123" s="156" t="s">
        <v>131</v>
      </c>
      <c r="AK123" s="156" t="s">
        <v>133</v>
      </c>
    </row>
    <row r="124" spans="1:37" ht="28.2" customHeight="1">
      <c r="A124" s="26" t="e">
        <f>'Tabla Resultados FC'!#REF!</f>
        <v>#REF!</v>
      </c>
      <c r="B124" s="30" t="e">
        <f>'Tabla Resultados FC'!#REF!</f>
        <v>#REF!</v>
      </c>
      <c r="C124" s="29">
        <f>100%/4</f>
        <v>0.25</v>
      </c>
      <c r="D124" s="161"/>
      <c r="E124" s="162"/>
      <c r="F124" s="163"/>
      <c r="G124" s="157"/>
      <c r="H124" s="155"/>
      <c r="I124" s="164"/>
      <c r="J124" s="42" t="e">
        <f>B124</f>
        <v>#REF!</v>
      </c>
      <c r="K124" s="29">
        <f>100%/4</f>
        <v>0.25</v>
      </c>
      <c r="L124" s="163"/>
      <c r="M124" s="161"/>
      <c r="N124" s="162"/>
      <c r="O124" s="163"/>
      <c r="P124" s="157"/>
      <c r="Q124" s="155"/>
      <c r="R124" s="157"/>
      <c r="S124" s="42" t="e">
        <f>B124</f>
        <v>#REF!</v>
      </c>
      <c r="T124" s="40">
        <f>100%/4</f>
        <v>0.25</v>
      </c>
      <c r="U124" s="29"/>
      <c r="V124" s="161"/>
      <c r="W124" s="162"/>
      <c r="X124" s="163"/>
      <c r="Y124" s="157"/>
      <c r="Z124" s="155"/>
      <c r="AA124" s="157"/>
      <c r="AB124" s="42" t="e">
        <f>J124</f>
        <v>#REF!</v>
      </c>
      <c r="AC124" s="40">
        <f>100%/4</f>
        <v>0.25</v>
      </c>
      <c r="AD124" s="40"/>
      <c r="AE124" s="161"/>
      <c r="AF124" s="162"/>
      <c r="AG124" s="163"/>
      <c r="AH124" s="157"/>
      <c r="AI124" s="155"/>
      <c r="AJ124" s="157"/>
      <c r="AK124" s="157"/>
    </row>
    <row r="125" spans="1:37">
      <c r="A125" s="6"/>
      <c r="B125" s="6"/>
      <c r="C125" s="6"/>
      <c r="D125" s="9" t="s">
        <v>33</v>
      </c>
      <c r="E125" s="9" t="s">
        <v>34</v>
      </c>
      <c r="F125" s="9" t="s">
        <v>35</v>
      </c>
      <c r="G125" s="6"/>
      <c r="H125" s="6"/>
      <c r="I125" s="6"/>
      <c r="J125" s="6"/>
      <c r="K125" s="6"/>
      <c r="L125" s="6"/>
      <c r="M125" s="9" t="s">
        <v>33</v>
      </c>
      <c r="N125" s="9" t="s">
        <v>34</v>
      </c>
      <c r="O125" s="9" t="s">
        <v>35</v>
      </c>
      <c r="P125" s="6"/>
      <c r="Q125" s="6"/>
      <c r="R125" s="6"/>
      <c r="S125" s="6"/>
      <c r="T125" s="6"/>
      <c r="U125" s="6"/>
      <c r="V125" s="9" t="s">
        <v>33</v>
      </c>
      <c r="W125" s="9" t="s">
        <v>34</v>
      </c>
      <c r="X125" s="9" t="s">
        <v>35</v>
      </c>
      <c r="Y125" s="6"/>
      <c r="Z125" s="6"/>
      <c r="AA125" s="6"/>
      <c r="AB125" s="6"/>
      <c r="AC125" s="6"/>
      <c r="AD125" s="6"/>
      <c r="AE125" s="9" t="s">
        <v>33</v>
      </c>
      <c r="AF125" s="9" t="s">
        <v>34</v>
      </c>
      <c r="AG125" s="9" t="s">
        <v>35</v>
      </c>
      <c r="AH125" s="6"/>
      <c r="AI125" s="6"/>
      <c r="AJ125" s="6"/>
      <c r="AK125" s="6"/>
    </row>
    <row r="126" spans="1:37" s="5" customFormat="1" ht="13.8" hidden="1" customHeight="1">
      <c r="A126" s="6"/>
      <c r="B126" s="6"/>
      <c r="C126" s="35"/>
      <c r="D126" s="10">
        <f>C127*50%</f>
        <v>4.1666666666666664E-2</v>
      </c>
      <c r="E126" s="10">
        <f>C127*75%</f>
        <v>6.25E-2</v>
      </c>
      <c r="F126" s="10">
        <f>C127*100%</f>
        <v>8.3333333333333329E-2</v>
      </c>
      <c r="G126" s="6"/>
      <c r="H126" s="6"/>
      <c r="I126" s="6"/>
      <c r="J126" s="6"/>
      <c r="K126" s="6"/>
      <c r="L126" s="6"/>
      <c r="M126" s="10">
        <f>K127*50%</f>
        <v>4.1666666666666664E-2</v>
      </c>
      <c r="N126" s="10">
        <f>K127*75%</f>
        <v>6.25E-2</v>
      </c>
      <c r="O126" s="10">
        <f>K127*100%</f>
        <v>8.3333333333333329E-2</v>
      </c>
      <c r="P126" s="6"/>
      <c r="Q126" s="6"/>
      <c r="R126" s="6"/>
      <c r="S126" s="6"/>
      <c r="T126" s="35"/>
      <c r="U126" s="6"/>
      <c r="V126" s="10">
        <f>T127*50%</f>
        <v>4.1666666666666664E-2</v>
      </c>
      <c r="W126" s="10">
        <f>T127*75%</f>
        <v>6.25E-2</v>
      </c>
      <c r="X126" s="10">
        <f>T127*100%</f>
        <v>8.3333333333333329E-2</v>
      </c>
      <c r="Y126" s="6"/>
      <c r="Z126" s="6"/>
      <c r="AA126" s="6"/>
      <c r="AB126" s="6"/>
      <c r="AC126" s="6"/>
      <c r="AD126" s="6"/>
      <c r="AE126" s="10">
        <f>AC127*50%</f>
        <v>4.1666666666666664E-2</v>
      </c>
      <c r="AF126" s="10">
        <f>AC127*75%</f>
        <v>6.25E-2</v>
      </c>
      <c r="AG126" s="10">
        <f>AC127*100%</f>
        <v>8.3333333333333329E-2</v>
      </c>
      <c r="AH126" s="6"/>
      <c r="AI126" s="6"/>
      <c r="AJ126" s="6"/>
      <c r="AK126" s="6"/>
    </row>
    <row r="127" spans="1:37" ht="15.6">
      <c r="A127" s="6"/>
      <c r="B127" s="20" t="s">
        <v>36</v>
      </c>
      <c r="C127" s="8">
        <f>C124/3</f>
        <v>8.3333333333333329E-2</v>
      </c>
      <c r="D127" s="21"/>
      <c r="E127" s="21"/>
      <c r="F127" s="21"/>
      <c r="G127" s="11">
        <v>1</v>
      </c>
      <c r="H127" s="12">
        <f>INDEX(D126:F126,G127)</f>
        <v>4.1666666666666664E-2</v>
      </c>
      <c r="I127" s="13">
        <f>H127</f>
        <v>4.1666666666666664E-2</v>
      </c>
      <c r="J127" s="20" t="s">
        <v>36</v>
      </c>
      <c r="K127" s="8">
        <f>K124/3</f>
        <v>8.3333333333333329E-2</v>
      </c>
      <c r="L127" s="11" t="e">
        <f>IF(#REF!="Sí",1)+IF(#REF!="No",0)</f>
        <v>#REF!</v>
      </c>
      <c r="M127" s="21"/>
      <c r="N127" s="21"/>
      <c r="O127" s="21"/>
      <c r="P127" s="11">
        <v>3</v>
      </c>
      <c r="Q127" s="12">
        <f>INDEX(M126:O126,P127)</f>
        <v>8.3333333333333329E-2</v>
      </c>
      <c r="R127" s="13">
        <f>Q127</f>
        <v>8.3333333333333329E-2</v>
      </c>
      <c r="S127" s="20"/>
      <c r="T127" s="8">
        <f>T124/3</f>
        <v>8.3333333333333329E-2</v>
      </c>
      <c r="U127" s="11" t="e">
        <f>IF(#REF!="Sí",1)+IF(#REF!="No",0)</f>
        <v>#REF!</v>
      </c>
      <c r="V127" s="21"/>
      <c r="W127" s="21"/>
      <c r="X127" s="21"/>
      <c r="Y127" s="11">
        <v>3</v>
      </c>
      <c r="Z127" s="12">
        <f>INDEX(V126:X126,Y127)</f>
        <v>8.3333333333333329E-2</v>
      </c>
      <c r="AA127" s="13">
        <f>Z127</f>
        <v>8.3333333333333329E-2</v>
      </c>
      <c r="AB127" s="20" t="s">
        <v>36</v>
      </c>
      <c r="AC127" s="8">
        <f>AC124/3</f>
        <v>8.3333333333333329E-2</v>
      </c>
      <c r="AD127" s="11" t="e">
        <f>IF(#REF!="Sí",1)+IF(#REF!="No",0)</f>
        <v>#REF!</v>
      </c>
      <c r="AE127" s="21"/>
      <c r="AF127" s="21"/>
      <c r="AG127" s="21"/>
      <c r="AH127" s="11">
        <v>2</v>
      </c>
      <c r="AI127" s="12">
        <f>INDEX(AE126:AG126,AH127)</f>
        <v>6.25E-2</v>
      </c>
      <c r="AJ127" s="13">
        <f>AI127</f>
        <v>6.25E-2</v>
      </c>
      <c r="AK127" s="14"/>
    </row>
    <row r="128" spans="1:37" ht="14.4" hidden="1" customHeight="1">
      <c r="A128" s="6"/>
      <c r="B128" s="19"/>
      <c r="C128" s="28"/>
      <c r="D128" s="10">
        <f>(C129/2)*1</f>
        <v>4.1666666666666664E-2</v>
      </c>
      <c r="E128" s="10">
        <f>(C129/2)*1.5</f>
        <v>6.25E-2</v>
      </c>
      <c r="F128" s="10">
        <f>(C129/2)*2</f>
        <v>8.3333333333333329E-2</v>
      </c>
      <c r="G128" s="17"/>
      <c r="H128" s="17"/>
      <c r="I128" s="18"/>
      <c r="J128" s="28"/>
      <c r="K128" s="28"/>
      <c r="L128" s="19"/>
      <c r="M128" s="10">
        <f>(K129/2)*1</f>
        <v>4.1666666666666664E-2</v>
      </c>
      <c r="N128" s="10">
        <f>(K129/2)*1.5</f>
        <v>6.25E-2</v>
      </c>
      <c r="O128" s="10">
        <f>(K129/2)*2</f>
        <v>8.3333333333333329E-2</v>
      </c>
      <c r="P128" s="17"/>
      <c r="Q128" s="17"/>
      <c r="R128" s="18"/>
      <c r="S128" s="28"/>
      <c r="T128" s="28"/>
      <c r="U128" s="19"/>
      <c r="V128" s="10">
        <f>(R129/2)*1</f>
        <v>4.1666666666666664E-2</v>
      </c>
      <c r="W128" s="10">
        <f>(R129/2)*1.5</f>
        <v>6.25E-2</v>
      </c>
      <c r="X128" s="10">
        <f>(R129/2)*2</f>
        <v>8.3333333333333329E-2</v>
      </c>
      <c r="Y128" s="17"/>
      <c r="Z128" s="17"/>
      <c r="AA128" s="18"/>
      <c r="AB128" s="28"/>
      <c r="AC128" s="28"/>
      <c r="AD128" s="19"/>
      <c r="AE128" s="10">
        <f>(AC129/2)*1</f>
        <v>4.1666666666666664E-2</v>
      </c>
      <c r="AF128" s="10">
        <f>(AC129/2)*1.5</f>
        <v>6.25E-2</v>
      </c>
      <c r="AG128" s="10">
        <f>(AC129/2)*2</f>
        <v>8.3333333333333329E-2</v>
      </c>
      <c r="AH128" s="17"/>
      <c r="AI128" s="17"/>
      <c r="AJ128" s="18"/>
      <c r="AK128" s="6"/>
    </row>
    <row r="129" spans="1:37" ht="15" thickBot="1">
      <c r="A129" s="6"/>
      <c r="B129" s="20" t="s">
        <v>36</v>
      </c>
      <c r="C129" s="8">
        <f>C124/3</f>
        <v>8.3333333333333329E-2</v>
      </c>
      <c r="D129" s="21"/>
      <c r="E129" s="21"/>
      <c r="F129" s="21"/>
      <c r="G129" s="11">
        <v>1</v>
      </c>
      <c r="H129" s="12">
        <f>INDEX(D128:F128,G129)</f>
        <v>4.1666666666666664E-2</v>
      </c>
      <c r="I129" s="13">
        <f>H129</f>
        <v>4.1666666666666664E-2</v>
      </c>
      <c r="J129" s="20" t="s">
        <v>36</v>
      </c>
      <c r="K129" s="8">
        <f>K124/3</f>
        <v>8.3333333333333329E-2</v>
      </c>
      <c r="L129" s="11" t="e">
        <f>IF(#REF!="Sí",1)+IF(#REF!="No",0)</f>
        <v>#REF!</v>
      </c>
      <c r="M129" s="21"/>
      <c r="N129" s="21"/>
      <c r="O129" s="21"/>
      <c r="P129" s="11">
        <v>3</v>
      </c>
      <c r="Q129" s="12">
        <f>INDEX(M128:O128,P129)</f>
        <v>8.3333333333333329E-2</v>
      </c>
      <c r="R129" s="13">
        <f>Q129</f>
        <v>8.3333333333333329E-2</v>
      </c>
      <c r="S129" s="20"/>
      <c r="T129" s="8">
        <f>T124/3</f>
        <v>8.3333333333333329E-2</v>
      </c>
      <c r="U129" s="11" t="e">
        <f>IF(#REF!="Sí",1)+IF(#REF!="No",0)</f>
        <v>#REF!</v>
      </c>
      <c r="V129" s="21"/>
      <c r="W129" s="21"/>
      <c r="X129" s="21"/>
      <c r="Y129" s="11">
        <v>3</v>
      </c>
      <c r="Z129" s="12">
        <f>INDEX(V128:X128,Y129)</f>
        <v>8.3333333333333329E-2</v>
      </c>
      <c r="AA129" s="13">
        <f>Z129</f>
        <v>8.3333333333333329E-2</v>
      </c>
      <c r="AB129" s="20" t="s">
        <v>36</v>
      </c>
      <c r="AC129" s="8">
        <f>AC124/3</f>
        <v>8.3333333333333329E-2</v>
      </c>
      <c r="AD129" s="11" t="e">
        <f>IF(#REF!="Sí",1)+IF(#REF!="No",0)</f>
        <v>#REF!</v>
      </c>
      <c r="AE129" s="21"/>
      <c r="AF129" s="21"/>
      <c r="AG129" s="21"/>
      <c r="AH129" s="11">
        <v>2</v>
      </c>
      <c r="AI129" s="12">
        <f>INDEX(AE128:AG128,AH129)</f>
        <v>6.25E-2</v>
      </c>
      <c r="AJ129" s="13">
        <f>AI129</f>
        <v>6.25E-2</v>
      </c>
      <c r="AK129" s="6"/>
    </row>
    <row r="130" spans="1:37" ht="14.4" hidden="1" customHeight="1" thickBot="1">
      <c r="A130" s="6"/>
      <c r="B130" s="19"/>
      <c r="C130" s="28"/>
      <c r="D130" s="10">
        <f>(C131/2)*1</f>
        <v>4.1666666666666664E-2</v>
      </c>
      <c r="E130" s="10">
        <f>(C131/2)*1.5</f>
        <v>6.25E-2</v>
      </c>
      <c r="F130" s="10">
        <f>(C131/2)*2</f>
        <v>8.3333333333333329E-2</v>
      </c>
      <c r="G130" s="17"/>
      <c r="H130" s="17"/>
      <c r="I130" s="18"/>
      <c r="J130" s="28"/>
      <c r="K130" s="28"/>
      <c r="L130" s="19"/>
      <c r="M130" s="10">
        <f>(K131/2)*1</f>
        <v>4.1666666666666664E-2</v>
      </c>
      <c r="N130" s="10">
        <f>(K131/2)*1.5</f>
        <v>6.25E-2</v>
      </c>
      <c r="O130" s="10">
        <f>(K131/2)*2</f>
        <v>8.3333333333333329E-2</v>
      </c>
      <c r="P130" s="17"/>
      <c r="Q130" s="17"/>
      <c r="R130" s="18"/>
      <c r="S130" s="28"/>
      <c r="T130" s="28"/>
      <c r="U130" s="19"/>
      <c r="V130" s="10">
        <f>(R131/2)*1</f>
        <v>4.1666666666666664E-2</v>
      </c>
      <c r="W130" s="10">
        <f>(R131/2)*1.5</f>
        <v>6.25E-2</v>
      </c>
      <c r="X130" s="10">
        <f>(R131/2)*2</f>
        <v>8.3333333333333329E-2</v>
      </c>
      <c r="Y130" s="17"/>
      <c r="Z130" s="17"/>
      <c r="AA130" s="18"/>
      <c r="AB130" s="28"/>
      <c r="AC130" s="28"/>
      <c r="AD130" s="19"/>
      <c r="AE130" s="10">
        <f>(AC131/2)*1</f>
        <v>4.1666666666666664E-2</v>
      </c>
      <c r="AF130" s="10">
        <f>(AC131/2)*1.5</f>
        <v>6.25E-2</v>
      </c>
      <c r="AG130" s="10">
        <f>(AC131/2)*2</f>
        <v>8.3333333333333329E-2</v>
      </c>
      <c r="AH130" s="17"/>
      <c r="AI130" s="17"/>
      <c r="AJ130" s="18"/>
      <c r="AK130" s="6"/>
    </row>
    <row r="131" spans="1:37" ht="15" thickBot="1">
      <c r="A131" s="6"/>
      <c r="B131" s="20" t="s">
        <v>36</v>
      </c>
      <c r="C131" s="8">
        <f>C124/3</f>
        <v>8.3333333333333329E-2</v>
      </c>
      <c r="D131" s="21"/>
      <c r="E131" s="21"/>
      <c r="F131" s="21"/>
      <c r="G131" s="11">
        <v>1</v>
      </c>
      <c r="H131" s="12">
        <f>INDEX(D130:F130,G131)</f>
        <v>4.1666666666666664E-2</v>
      </c>
      <c r="I131" s="13">
        <f>H131</f>
        <v>4.1666666666666664E-2</v>
      </c>
      <c r="J131" s="20" t="s">
        <v>36</v>
      </c>
      <c r="K131" s="8">
        <f>K124/3</f>
        <v>8.3333333333333329E-2</v>
      </c>
      <c r="L131" s="11" t="e">
        <f>IF(#REF!="Sí",1)+IF(#REF!="No",0)</f>
        <v>#REF!</v>
      </c>
      <c r="M131" s="21"/>
      <c r="N131" s="21"/>
      <c r="O131" s="21"/>
      <c r="P131" s="11">
        <v>3</v>
      </c>
      <c r="Q131" s="12">
        <f>INDEX(M130:O130,P131)</f>
        <v>8.3333333333333329E-2</v>
      </c>
      <c r="R131" s="13">
        <f>Q131</f>
        <v>8.3333333333333329E-2</v>
      </c>
      <c r="S131" s="20"/>
      <c r="T131" s="8">
        <f>T124/3</f>
        <v>8.3333333333333329E-2</v>
      </c>
      <c r="U131" s="11" t="e">
        <f>IF(#REF!="Sí",1)+IF(#REF!="No",0)</f>
        <v>#REF!</v>
      </c>
      <c r="V131" s="21"/>
      <c r="W131" s="21"/>
      <c r="X131" s="21"/>
      <c r="Y131" s="11">
        <v>3</v>
      </c>
      <c r="Z131" s="12">
        <f>INDEX(V130:X130,Y131)</f>
        <v>8.3333333333333329E-2</v>
      </c>
      <c r="AA131" s="13">
        <f>Z131</f>
        <v>8.3333333333333329E-2</v>
      </c>
      <c r="AB131" s="20" t="s">
        <v>36</v>
      </c>
      <c r="AC131" s="8">
        <f>AC124/3</f>
        <v>8.3333333333333329E-2</v>
      </c>
      <c r="AD131" s="11" t="e">
        <f>IF(#REF!="Sí",1)+IF(#REF!="No",0)</f>
        <v>#REF!</v>
      </c>
      <c r="AE131" s="21"/>
      <c r="AF131" s="21"/>
      <c r="AG131" s="21"/>
      <c r="AH131" s="11">
        <v>2</v>
      </c>
      <c r="AI131" s="33">
        <f>INDEX(AE130:AG130,AH131)</f>
        <v>6.25E-2</v>
      </c>
      <c r="AJ131" s="13">
        <f>AI131</f>
        <v>6.25E-2</v>
      </c>
      <c r="AK131" s="15">
        <f>SUM(I132,R132,AA132,AJ132)</f>
        <v>0.8125</v>
      </c>
    </row>
    <row r="132" spans="1:37" s="5" customFormat="1" ht="14.4" customHeight="1">
      <c r="A132" s="6"/>
      <c r="B132" s="28"/>
      <c r="C132" s="28"/>
      <c r="D132" s="28"/>
      <c r="E132" s="28"/>
      <c r="F132" s="28"/>
      <c r="G132" s="28"/>
      <c r="H132" s="28"/>
      <c r="I132" s="34">
        <f>SUM(I127+I129+I131)</f>
        <v>0.125</v>
      </c>
      <c r="J132" s="28"/>
      <c r="K132" s="28"/>
      <c r="L132"/>
      <c r="M132"/>
      <c r="N132"/>
      <c r="O132"/>
      <c r="P132"/>
      <c r="Q132"/>
      <c r="R132" s="34">
        <f>SUM(R127+R129+R131)</f>
        <v>0.25</v>
      </c>
      <c r="S132" s="28"/>
      <c r="T132" s="28"/>
      <c r="U132"/>
      <c r="V132"/>
      <c r="W132"/>
      <c r="X132"/>
      <c r="Y132"/>
      <c r="Z132"/>
      <c r="AA132" s="34">
        <f>SUM(AA127+AA129+AA131)</f>
        <v>0.25</v>
      </c>
      <c r="AB132" s="28"/>
      <c r="AC132" s="28"/>
      <c r="AD132"/>
      <c r="AE132"/>
      <c r="AF132"/>
      <c r="AG132"/>
      <c r="AH132"/>
      <c r="AI132"/>
      <c r="AJ132" s="34">
        <f>SUM(AJ127+AJ129+AJ131)</f>
        <v>0.1875</v>
      </c>
      <c r="AK132" s="6"/>
    </row>
    <row r="134" spans="1:37" ht="28.8" customHeight="1">
      <c r="A134" s="6"/>
      <c r="B134" s="6"/>
      <c r="C134" s="25" t="s">
        <v>125</v>
      </c>
      <c r="D134" s="158" t="s">
        <v>134</v>
      </c>
      <c r="E134" s="159"/>
      <c r="F134" s="160"/>
      <c r="G134" s="156" t="s">
        <v>129</v>
      </c>
      <c r="H134" s="154" t="s">
        <v>37</v>
      </c>
      <c r="I134" s="164" t="s">
        <v>127</v>
      </c>
      <c r="J134" s="42"/>
      <c r="K134" s="25" t="s">
        <v>125</v>
      </c>
      <c r="L134" s="160"/>
      <c r="M134" s="158" t="s">
        <v>135</v>
      </c>
      <c r="N134" s="159"/>
      <c r="O134" s="160"/>
      <c r="P134" s="156" t="s">
        <v>129</v>
      </c>
      <c r="Q134" s="154" t="s">
        <v>37</v>
      </c>
      <c r="R134" s="156" t="s">
        <v>126</v>
      </c>
      <c r="S134" s="42"/>
      <c r="T134" s="39" t="s">
        <v>125</v>
      </c>
      <c r="U134" s="25"/>
      <c r="V134" s="158" t="s">
        <v>136</v>
      </c>
      <c r="W134" s="159"/>
      <c r="X134" s="160"/>
      <c r="Y134" s="156" t="s">
        <v>129</v>
      </c>
      <c r="Z134" s="154" t="s">
        <v>37</v>
      </c>
      <c r="AA134" s="156" t="s">
        <v>128</v>
      </c>
      <c r="AB134" s="42"/>
      <c r="AC134" s="39" t="s">
        <v>125</v>
      </c>
      <c r="AD134" s="39"/>
      <c r="AE134" s="158" t="s">
        <v>137</v>
      </c>
      <c r="AF134" s="159"/>
      <c r="AG134" s="160"/>
      <c r="AH134" s="156" t="s">
        <v>129</v>
      </c>
      <c r="AI134" s="154" t="s">
        <v>37</v>
      </c>
      <c r="AJ134" s="156" t="s">
        <v>131</v>
      </c>
      <c r="AK134" s="156" t="s">
        <v>133</v>
      </c>
    </row>
    <row r="135" spans="1:37" ht="27" customHeight="1">
      <c r="A135" s="26" t="e">
        <f>'Tabla Resultados FC'!#REF!</f>
        <v>#REF!</v>
      </c>
      <c r="B135" s="30" t="e">
        <f>'Tabla Resultados FC'!#REF!</f>
        <v>#REF!</v>
      </c>
      <c r="C135" s="29">
        <f>100%/4</f>
        <v>0.25</v>
      </c>
      <c r="D135" s="161"/>
      <c r="E135" s="162"/>
      <c r="F135" s="163"/>
      <c r="G135" s="157"/>
      <c r="H135" s="155"/>
      <c r="I135" s="164"/>
      <c r="J135" s="42" t="e">
        <f>B135</f>
        <v>#REF!</v>
      </c>
      <c r="K135" s="29">
        <f>100%/4</f>
        <v>0.25</v>
      </c>
      <c r="L135" s="163"/>
      <c r="M135" s="161"/>
      <c r="N135" s="162"/>
      <c r="O135" s="163"/>
      <c r="P135" s="157"/>
      <c r="Q135" s="155"/>
      <c r="R135" s="157"/>
      <c r="S135" s="42" t="e">
        <f>B135</f>
        <v>#REF!</v>
      </c>
      <c r="T135" s="40">
        <f>100%/4</f>
        <v>0.25</v>
      </c>
      <c r="U135" s="29"/>
      <c r="V135" s="161"/>
      <c r="W135" s="162"/>
      <c r="X135" s="163"/>
      <c r="Y135" s="157"/>
      <c r="Z135" s="155"/>
      <c r="AA135" s="157"/>
      <c r="AB135" s="42" t="e">
        <f>J135</f>
        <v>#REF!</v>
      </c>
      <c r="AC135" s="40">
        <f>100%/4</f>
        <v>0.25</v>
      </c>
      <c r="AD135" s="40"/>
      <c r="AE135" s="161"/>
      <c r="AF135" s="162"/>
      <c r="AG135" s="163"/>
      <c r="AH135" s="157"/>
      <c r="AI135" s="155"/>
      <c r="AJ135" s="157"/>
      <c r="AK135" s="157"/>
    </row>
    <row r="136" spans="1:37">
      <c r="A136" s="6"/>
      <c r="B136" s="6"/>
      <c r="C136" s="6"/>
      <c r="D136" s="9" t="s">
        <v>33</v>
      </c>
      <c r="E136" s="9" t="s">
        <v>34</v>
      </c>
      <c r="F136" s="9" t="s">
        <v>35</v>
      </c>
      <c r="G136" s="6"/>
      <c r="H136" s="6"/>
      <c r="I136" s="6"/>
      <c r="J136" s="6"/>
      <c r="K136" s="6"/>
      <c r="L136" s="6"/>
      <c r="M136" s="9" t="s">
        <v>33</v>
      </c>
      <c r="N136" s="9" t="s">
        <v>34</v>
      </c>
      <c r="O136" s="9" t="s">
        <v>35</v>
      </c>
      <c r="P136" s="6"/>
      <c r="Q136" s="6"/>
      <c r="R136" s="6"/>
      <c r="S136" s="6"/>
      <c r="T136" s="6"/>
      <c r="U136" s="6"/>
      <c r="V136" s="9" t="s">
        <v>33</v>
      </c>
      <c r="W136" s="9" t="s">
        <v>34</v>
      </c>
      <c r="X136" s="9" t="s">
        <v>35</v>
      </c>
      <c r="Y136" s="6"/>
      <c r="Z136" s="6"/>
      <c r="AA136" s="6"/>
      <c r="AB136" s="6"/>
      <c r="AC136" s="6"/>
      <c r="AD136" s="6"/>
      <c r="AE136" s="9" t="s">
        <v>33</v>
      </c>
      <c r="AF136" s="9" t="s">
        <v>34</v>
      </c>
      <c r="AG136" s="9" t="s">
        <v>35</v>
      </c>
      <c r="AH136" s="6"/>
      <c r="AI136" s="6"/>
      <c r="AJ136" s="6"/>
      <c r="AK136" s="6"/>
    </row>
    <row r="137" spans="1:37" s="5" customFormat="1" ht="13.8" hidden="1" customHeight="1">
      <c r="A137" s="6"/>
      <c r="B137" s="6"/>
      <c r="C137" s="35"/>
      <c r="D137" s="10">
        <f>C138*50%</f>
        <v>4.1666666666666664E-2</v>
      </c>
      <c r="E137" s="10">
        <f>C138*75%</f>
        <v>6.25E-2</v>
      </c>
      <c r="F137" s="10">
        <f>C138*100%</f>
        <v>8.3333333333333329E-2</v>
      </c>
      <c r="G137" s="6"/>
      <c r="H137" s="6"/>
      <c r="I137" s="6"/>
      <c r="J137" s="6"/>
      <c r="K137" s="6"/>
      <c r="L137" s="6"/>
      <c r="M137" s="10">
        <f>K138*50%</f>
        <v>4.1666666666666664E-2</v>
      </c>
      <c r="N137" s="10">
        <f>K138*75%</f>
        <v>6.25E-2</v>
      </c>
      <c r="O137" s="10">
        <f>K138*100%</f>
        <v>8.3333333333333329E-2</v>
      </c>
      <c r="P137" s="6"/>
      <c r="Q137" s="6"/>
      <c r="R137" s="6"/>
      <c r="S137" s="6"/>
      <c r="T137" s="35"/>
      <c r="U137" s="6"/>
      <c r="V137" s="10">
        <f>T138*50%</f>
        <v>4.1666666666666664E-2</v>
      </c>
      <c r="W137" s="10">
        <f>T138*75%</f>
        <v>6.25E-2</v>
      </c>
      <c r="X137" s="10">
        <f>T138*100%</f>
        <v>8.3333333333333329E-2</v>
      </c>
      <c r="Y137" s="6"/>
      <c r="Z137" s="6"/>
      <c r="AA137" s="6"/>
      <c r="AB137" s="6"/>
      <c r="AC137" s="6"/>
      <c r="AD137" s="6"/>
      <c r="AE137" s="10">
        <f>AC138*50%</f>
        <v>4.1666666666666664E-2</v>
      </c>
      <c r="AF137" s="10">
        <f>AC138*75%</f>
        <v>6.25E-2</v>
      </c>
      <c r="AG137" s="10">
        <f>AC138*100%</f>
        <v>8.3333333333333329E-2</v>
      </c>
      <c r="AH137" s="6"/>
      <c r="AI137" s="6"/>
      <c r="AJ137" s="6"/>
      <c r="AK137" s="6"/>
    </row>
    <row r="138" spans="1:37" ht="15.6">
      <c r="A138" s="6"/>
      <c r="B138" s="20" t="s">
        <v>36</v>
      </c>
      <c r="C138" s="8">
        <f>C135/3</f>
        <v>8.3333333333333329E-2</v>
      </c>
      <c r="D138" s="21"/>
      <c r="E138" s="21"/>
      <c r="F138" s="21"/>
      <c r="G138" s="11">
        <v>1</v>
      </c>
      <c r="H138" s="12">
        <f>INDEX(D137:F137,G138)</f>
        <v>4.1666666666666664E-2</v>
      </c>
      <c r="I138" s="13">
        <f>H138</f>
        <v>4.1666666666666664E-2</v>
      </c>
      <c r="J138" s="20" t="s">
        <v>36</v>
      </c>
      <c r="K138" s="8">
        <f>K135/3</f>
        <v>8.3333333333333329E-2</v>
      </c>
      <c r="L138" s="11" t="e">
        <f>IF(#REF!="Sí",1)+IF(#REF!="No",0)</f>
        <v>#REF!</v>
      </c>
      <c r="M138" s="21"/>
      <c r="N138" s="21"/>
      <c r="O138" s="21"/>
      <c r="P138" s="11">
        <v>3</v>
      </c>
      <c r="Q138" s="12">
        <f>INDEX(M137:O137,P138)</f>
        <v>8.3333333333333329E-2</v>
      </c>
      <c r="R138" s="13">
        <f>Q138</f>
        <v>8.3333333333333329E-2</v>
      </c>
      <c r="S138" s="20"/>
      <c r="T138" s="8">
        <f>T135/3</f>
        <v>8.3333333333333329E-2</v>
      </c>
      <c r="U138" s="11" t="e">
        <f>IF(#REF!="Sí",1)+IF(#REF!="No",0)</f>
        <v>#REF!</v>
      </c>
      <c r="V138" s="21"/>
      <c r="W138" s="21"/>
      <c r="X138" s="21"/>
      <c r="Y138" s="11">
        <v>3</v>
      </c>
      <c r="Z138" s="12">
        <f>INDEX(V137:X137,Y138)</f>
        <v>8.3333333333333329E-2</v>
      </c>
      <c r="AA138" s="13">
        <f>Z138</f>
        <v>8.3333333333333329E-2</v>
      </c>
      <c r="AB138" s="20" t="s">
        <v>36</v>
      </c>
      <c r="AC138" s="8">
        <f>AC135/3</f>
        <v>8.3333333333333329E-2</v>
      </c>
      <c r="AD138" s="11" t="e">
        <f>IF(#REF!="Sí",1)+IF(#REF!="No",0)</f>
        <v>#REF!</v>
      </c>
      <c r="AE138" s="21"/>
      <c r="AF138" s="21"/>
      <c r="AG138" s="21"/>
      <c r="AH138" s="11">
        <v>2</v>
      </c>
      <c r="AI138" s="12">
        <f>INDEX(AE137:AG137,AH138)</f>
        <v>6.25E-2</v>
      </c>
      <c r="AJ138" s="13">
        <f>AI138</f>
        <v>6.25E-2</v>
      </c>
      <c r="AK138" s="14"/>
    </row>
    <row r="139" spans="1:37" ht="14.4" hidden="1" customHeight="1">
      <c r="A139" s="6"/>
      <c r="B139" s="19"/>
      <c r="C139" s="28"/>
      <c r="D139" s="10">
        <f>(C140/2)*1</f>
        <v>4.1666666666666664E-2</v>
      </c>
      <c r="E139" s="10">
        <f>(C140/2)*1.5</f>
        <v>6.25E-2</v>
      </c>
      <c r="F139" s="10">
        <f>(C140/2)*2</f>
        <v>8.3333333333333329E-2</v>
      </c>
      <c r="G139" s="17"/>
      <c r="H139" s="17"/>
      <c r="I139" s="18"/>
      <c r="J139" s="28"/>
      <c r="K139" s="28"/>
      <c r="L139" s="19"/>
      <c r="M139" s="10">
        <f>(K140/2)*1</f>
        <v>4.1666666666666664E-2</v>
      </c>
      <c r="N139" s="10">
        <f>(K140/2)*1.5</f>
        <v>6.25E-2</v>
      </c>
      <c r="O139" s="10">
        <f>(K140/2)*2</f>
        <v>8.3333333333333329E-2</v>
      </c>
      <c r="P139" s="17"/>
      <c r="Q139" s="17"/>
      <c r="R139" s="18"/>
      <c r="S139" s="28"/>
      <c r="T139" s="28"/>
      <c r="U139" s="19"/>
      <c r="V139" s="10">
        <f>(R140/2)*1</f>
        <v>4.1666666666666664E-2</v>
      </c>
      <c r="W139" s="10">
        <f>(R140/2)*1.5</f>
        <v>6.25E-2</v>
      </c>
      <c r="X139" s="10">
        <f>(R140/2)*2</f>
        <v>8.3333333333333329E-2</v>
      </c>
      <c r="Y139" s="17"/>
      <c r="Z139" s="17"/>
      <c r="AA139" s="18"/>
      <c r="AB139" s="28"/>
      <c r="AC139" s="28"/>
      <c r="AD139" s="19"/>
      <c r="AE139" s="10">
        <f>(AC140/2)*1</f>
        <v>4.1666666666666664E-2</v>
      </c>
      <c r="AF139" s="10">
        <f>(AC140/2)*1.5</f>
        <v>6.25E-2</v>
      </c>
      <c r="AG139" s="10">
        <f>(AC140/2)*2</f>
        <v>8.3333333333333329E-2</v>
      </c>
      <c r="AH139" s="17"/>
      <c r="AI139" s="17"/>
      <c r="AJ139" s="18"/>
      <c r="AK139" s="6"/>
    </row>
    <row r="140" spans="1:37" ht="15" thickBot="1">
      <c r="A140" s="6"/>
      <c r="B140" s="20" t="s">
        <v>36</v>
      </c>
      <c r="C140" s="8">
        <f>C135/3</f>
        <v>8.3333333333333329E-2</v>
      </c>
      <c r="D140" s="21"/>
      <c r="E140" s="21"/>
      <c r="F140" s="21"/>
      <c r="G140" s="11">
        <v>1</v>
      </c>
      <c r="H140" s="12">
        <f>INDEX(D139:F139,G140)</f>
        <v>4.1666666666666664E-2</v>
      </c>
      <c r="I140" s="13">
        <f>H140</f>
        <v>4.1666666666666664E-2</v>
      </c>
      <c r="J140" s="20" t="s">
        <v>36</v>
      </c>
      <c r="K140" s="8">
        <f>K135/3</f>
        <v>8.3333333333333329E-2</v>
      </c>
      <c r="L140" s="11" t="e">
        <f>IF(#REF!="Sí",1)+IF(#REF!="No",0)</f>
        <v>#REF!</v>
      </c>
      <c r="M140" s="21"/>
      <c r="N140" s="21"/>
      <c r="O140" s="21"/>
      <c r="P140" s="11">
        <v>3</v>
      </c>
      <c r="Q140" s="12">
        <f>INDEX(M139:O139,P140)</f>
        <v>8.3333333333333329E-2</v>
      </c>
      <c r="R140" s="13">
        <f>Q140</f>
        <v>8.3333333333333329E-2</v>
      </c>
      <c r="S140" s="20"/>
      <c r="T140" s="8">
        <f>T135/3</f>
        <v>8.3333333333333329E-2</v>
      </c>
      <c r="U140" s="11" t="e">
        <f>IF(#REF!="Sí",1)+IF(#REF!="No",0)</f>
        <v>#REF!</v>
      </c>
      <c r="V140" s="21"/>
      <c r="W140" s="21"/>
      <c r="X140" s="21"/>
      <c r="Y140" s="11">
        <v>3</v>
      </c>
      <c r="Z140" s="12">
        <f>INDEX(V139:X139,Y140)</f>
        <v>8.3333333333333329E-2</v>
      </c>
      <c r="AA140" s="13">
        <f>Z140</f>
        <v>8.3333333333333329E-2</v>
      </c>
      <c r="AB140" s="20" t="s">
        <v>36</v>
      </c>
      <c r="AC140" s="8">
        <f>AC135/3</f>
        <v>8.3333333333333329E-2</v>
      </c>
      <c r="AD140" s="11" t="e">
        <f>IF(#REF!="Sí",1)+IF(#REF!="No",0)</f>
        <v>#REF!</v>
      </c>
      <c r="AE140" s="21"/>
      <c r="AF140" s="21"/>
      <c r="AG140" s="21"/>
      <c r="AH140" s="11">
        <v>2</v>
      </c>
      <c r="AI140" s="12">
        <f>INDEX(AE139:AG139,AH140)</f>
        <v>6.25E-2</v>
      </c>
      <c r="AJ140" s="13">
        <f>AI140</f>
        <v>6.25E-2</v>
      </c>
      <c r="AK140" s="6"/>
    </row>
    <row r="141" spans="1:37" ht="14.4" hidden="1" customHeight="1" thickBot="1">
      <c r="A141" s="6"/>
      <c r="B141" s="19"/>
      <c r="C141" s="28"/>
      <c r="D141" s="10">
        <f>(C142/2)*1</f>
        <v>4.1666666666666664E-2</v>
      </c>
      <c r="E141" s="10">
        <f>(C142/2)*1.5</f>
        <v>6.25E-2</v>
      </c>
      <c r="F141" s="10">
        <f>(C142/2)*2</f>
        <v>8.3333333333333329E-2</v>
      </c>
      <c r="G141" s="17"/>
      <c r="H141" s="17"/>
      <c r="I141" s="18"/>
      <c r="J141" s="28"/>
      <c r="K141" s="28"/>
      <c r="L141" s="19"/>
      <c r="M141" s="10">
        <f>(K142/2)*1</f>
        <v>4.1666666666666664E-2</v>
      </c>
      <c r="N141" s="10">
        <f>(K142/2)*1.5</f>
        <v>6.25E-2</v>
      </c>
      <c r="O141" s="10">
        <f>(K142/2)*2</f>
        <v>8.3333333333333329E-2</v>
      </c>
      <c r="P141" s="17"/>
      <c r="Q141" s="17"/>
      <c r="R141" s="18"/>
      <c r="S141" s="28"/>
      <c r="T141" s="28"/>
      <c r="U141" s="19"/>
      <c r="V141" s="10">
        <f>(R142/2)*1</f>
        <v>4.1666666666666664E-2</v>
      </c>
      <c r="W141" s="10">
        <f>(R142/2)*1.5</f>
        <v>6.25E-2</v>
      </c>
      <c r="X141" s="10">
        <f>(R142/2)*2</f>
        <v>8.3333333333333329E-2</v>
      </c>
      <c r="Y141" s="17"/>
      <c r="Z141" s="17"/>
      <c r="AA141" s="18"/>
      <c r="AB141" s="28"/>
      <c r="AC141" s="28"/>
      <c r="AD141" s="19"/>
      <c r="AE141" s="10">
        <f>(AC142/2)*1</f>
        <v>4.1666666666666664E-2</v>
      </c>
      <c r="AF141" s="10">
        <f>(AC142/2)*1.5</f>
        <v>6.25E-2</v>
      </c>
      <c r="AG141" s="10">
        <f>(AC142/2)*2</f>
        <v>8.3333333333333329E-2</v>
      </c>
      <c r="AH141" s="17"/>
      <c r="AI141" s="17"/>
      <c r="AJ141" s="18"/>
      <c r="AK141" s="6"/>
    </row>
    <row r="142" spans="1:37" ht="15" thickBot="1">
      <c r="A142" s="6"/>
      <c r="B142" s="20" t="s">
        <v>36</v>
      </c>
      <c r="C142" s="8">
        <f>C135/3</f>
        <v>8.3333333333333329E-2</v>
      </c>
      <c r="D142" s="21"/>
      <c r="E142" s="21"/>
      <c r="F142" s="21"/>
      <c r="G142" s="11">
        <v>1</v>
      </c>
      <c r="H142" s="12">
        <f>INDEX(D141:F141,G142)</f>
        <v>4.1666666666666664E-2</v>
      </c>
      <c r="I142" s="13">
        <f>H142</f>
        <v>4.1666666666666664E-2</v>
      </c>
      <c r="J142" s="20" t="s">
        <v>36</v>
      </c>
      <c r="K142" s="8">
        <f>K135/3</f>
        <v>8.3333333333333329E-2</v>
      </c>
      <c r="L142" s="11" t="e">
        <f>IF(#REF!="Sí",1)+IF(#REF!="No",0)</f>
        <v>#REF!</v>
      </c>
      <c r="M142" s="21"/>
      <c r="N142" s="21"/>
      <c r="O142" s="21"/>
      <c r="P142" s="11">
        <v>3</v>
      </c>
      <c r="Q142" s="12">
        <f>INDEX(M141:O141,P142)</f>
        <v>8.3333333333333329E-2</v>
      </c>
      <c r="R142" s="13">
        <f>Q142</f>
        <v>8.3333333333333329E-2</v>
      </c>
      <c r="S142" s="20"/>
      <c r="T142" s="8">
        <f>T135/3</f>
        <v>8.3333333333333329E-2</v>
      </c>
      <c r="U142" s="11" t="e">
        <f>IF(#REF!="Sí",1)+IF(#REF!="No",0)</f>
        <v>#REF!</v>
      </c>
      <c r="V142" s="21"/>
      <c r="W142" s="21"/>
      <c r="X142" s="21"/>
      <c r="Y142" s="11">
        <v>3</v>
      </c>
      <c r="Z142" s="12">
        <f>INDEX(V141:X141,Y142)</f>
        <v>8.3333333333333329E-2</v>
      </c>
      <c r="AA142" s="13">
        <f>Z142</f>
        <v>8.3333333333333329E-2</v>
      </c>
      <c r="AB142" s="20" t="s">
        <v>36</v>
      </c>
      <c r="AC142" s="8">
        <f>AC135/3</f>
        <v>8.3333333333333329E-2</v>
      </c>
      <c r="AD142" s="11" t="e">
        <f>IF(#REF!="Sí",1)+IF(#REF!="No",0)</f>
        <v>#REF!</v>
      </c>
      <c r="AE142" s="21"/>
      <c r="AF142" s="21"/>
      <c r="AG142" s="21"/>
      <c r="AH142" s="11">
        <v>2</v>
      </c>
      <c r="AI142" s="33">
        <f>INDEX(AE141:AG141,AH142)</f>
        <v>6.25E-2</v>
      </c>
      <c r="AJ142" s="13">
        <f>AI142</f>
        <v>6.25E-2</v>
      </c>
      <c r="AK142" s="15">
        <f>SUM(I143,R143,AA143,AJ143)</f>
        <v>0.8125</v>
      </c>
    </row>
    <row r="143" spans="1:37" s="5" customFormat="1" ht="14.4" customHeight="1">
      <c r="A143" s="6"/>
      <c r="B143" s="28"/>
      <c r="C143" s="28"/>
      <c r="D143" s="28"/>
      <c r="E143" s="28"/>
      <c r="F143" s="28"/>
      <c r="G143" s="28"/>
      <c r="H143" s="28"/>
      <c r="I143" s="34">
        <f>SUM(I138+I140+I142)</f>
        <v>0.125</v>
      </c>
      <c r="J143" s="28"/>
      <c r="K143" s="28"/>
      <c r="L143"/>
      <c r="M143"/>
      <c r="N143"/>
      <c r="O143"/>
      <c r="P143"/>
      <c r="Q143"/>
      <c r="R143" s="34">
        <f>SUM(R138+R140+R142)</f>
        <v>0.25</v>
      </c>
      <c r="S143" s="28"/>
      <c r="T143" s="28"/>
      <c r="U143"/>
      <c r="V143"/>
      <c r="W143"/>
      <c r="X143"/>
      <c r="Y143"/>
      <c r="Z143"/>
      <c r="AA143" s="34">
        <f>SUM(AA138+AA140+AA142)</f>
        <v>0.25</v>
      </c>
      <c r="AB143" s="28"/>
      <c r="AC143" s="28"/>
      <c r="AD143"/>
      <c r="AE143"/>
      <c r="AF143"/>
      <c r="AG143"/>
      <c r="AH143"/>
      <c r="AI143"/>
      <c r="AJ143" s="34">
        <f>SUM(AJ138+AJ140+AJ142)</f>
        <v>0.1875</v>
      </c>
      <c r="AK143" s="6"/>
    </row>
    <row r="145" spans="1:37" ht="28.8" customHeight="1">
      <c r="A145" s="6"/>
      <c r="B145" s="6"/>
      <c r="C145" s="25" t="s">
        <v>125</v>
      </c>
      <c r="D145" s="158" t="s">
        <v>134</v>
      </c>
      <c r="E145" s="159"/>
      <c r="F145" s="160"/>
      <c r="G145" s="156" t="s">
        <v>129</v>
      </c>
      <c r="H145" s="154" t="s">
        <v>37</v>
      </c>
      <c r="I145" s="164" t="s">
        <v>127</v>
      </c>
      <c r="J145" s="42"/>
      <c r="K145" s="25" t="s">
        <v>125</v>
      </c>
      <c r="L145" s="160"/>
      <c r="M145" s="158" t="s">
        <v>135</v>
      </c>
      <c r="N145" s="159"/>
      <c r="O145" s="160"/>
      <c r="P145" s="156" t="s">
        <v>129</v>
      </c>
      <c r="Q145" s="154" t="s">
        <v>37</v>
      </c>
      <c r="R145" s="156" t="s">
        <v>126</v>
      </c>
      <c r="S145" s="42"/>
      <c r="T145" s="39" t="s">
        <v>125</v>
      </c>
      <c r="U145" s="25"/>
      <c r="V145" s="158" t="s">
        <v>136</v>
      </c>
      <c r="W145" s="159"/>
      <c r="X145" s="160"/>
      <c r="Y145" s="156" t="s">
        <v>129</v>
      </c>
      <c r="Z145" s="154" t="s">
        <v>37</v>
      </c>
      <c r="AA145" s="156" t="s">
        <v>128</v>
      </c>
      <c r="AB145" s="42"/>
      <c r="AC145" s="39" t="s">
        <v>125</v>
      </c>
      <c r="AD145" s="39"/>
      <c r="AE145" s="158" t="s">
        <v>137</v>
      </c>
      <c r="AF145" s="159"/>
      <c r="AG145" s="160"/>
      <c r="AH145" s="156" t="s">
        <v>129</v>
      </c>
      <c r="AI145" s="154" t="s">
        <v>37</v>
      </c>
      <c r="AJ145" s="156" t="s">
        <v>131</v>
      </c>
      <c r="AK145" s="156" t="s">
        <v>133</v>
      </c>
    </row>
    <row r="146" spans="1:37" ht="28.8" customHeight="1">
      <c r="A146" s="27" t="e">
        <f>'Tabla Resultados FC'!#REF!</f>
        <v>#REF!</v>
      </c>
      <c r="B146" s="27" t="e">
        <f>'Tabla Resultados FC'!#REF!</f>
        <v>#REF!</v>
      </c>
      <c r="C146" s="29">
        <f>100%/4</f>
        <v>0.25</v>
      </c>
      <c r="D146" s="161"/>
      <c r="E146" s="162"/>
      <c r="F146" s="163"/>
      <c r="G146" s="157"/>
      <c r="H146" s="155"/>
      <c r="I146" s="164"/>
      <c r="J146" s="42" t="e">
        <f>B146</f>
        <v>#REF!</v>
      </c>
      <c r="K146" s="29">
        <f>100%/4</f>
        <v>0.25</v>
      </c>
      <c r="L146" s="163"/>
      <c r="M146" s="161"/>
      <c r="N146" s="162"/>
      <c r="O146" s="163"/>
      <c r="P146" s="157"/>
      <c r="Q146" s="155"/>
      <c r="R146" s="157"/>
      <c r="S146" s="42" t="e">
        <f>B146</f>
        <v>#REF!</v>
      </c>
      <c r="T146" s="40">
        <f>100%/4</f>
        <v>0.25</v>
      </c>
      <c r="U146" s="29"/>
      <c r="V146" s="161"/>
      <c r="W146" s="162"/>
      <c r="X146" s="163"/>
      <c r="Y146" s="157"/>
      <c r="Z146" s="155"/>
      <c r="AA146" s="157"/>
      <c r="AB146" s="42" t="e">
        <f>J146</f>
        <v>#REF!</v>
      </c>
      <c r="AC146" s="40">
        <f>100%/4</f>
        <v>0.25</v>
      </c>
      <c r="AD146" s="40"/>
      <c r="AE146" s="161"/>
      <c r="AF146" s="162"/>
      <c r="AG146" s="163"/>
      <c r="AH146" s="157"/>
      <c r="AI146" s="155"/>
      <c r="AJ146" s="157"/>
      <c r="AK146" s="157"/>
    </row>
    <row r="147" spans="1:37">
      <c r="A147" s="6"/>
      <c r="B147" s="6"/>
      <c r="C147" s="6"/>
      <c r="D147" s="9" t="s">
        <v>33</v>
      </c>
      <c r="E147" s="9" t="s">
        <v>34</v>
      </c>
      <c r="F147" s="9" t="s">
        <v>35</v>
      </c>
      <c r="G147" s="6"/>
      <c r="H147" s="6"/>
      <c r="I147" s="6"/>
      <c r="J147" s="6"/>
      <c r="K147" s="6"/>
      <c r="L147" s="6"/>
      <c r="M147" s="9" t="s">
        <v>33</v>
      </c>
      <c r="N147" s="9" t="s">
        <v>34</v>
      </c>
      <c r="O147" s="9" t="s">
        <v>35</v>
      </c>
      <c r="P147" s="6"/>
      <c r="Q147" s="6"/>
      <c r="R147" s="6"/>
      <c r="S147" s="6"/>
      <c r="T147" s="6"/>
      <c r="U147" s="6"/>
      <c r="V147" s="9" t="s">
        <v>33</v>
      </c>
      <c r="W147" s="9" t="s">
        <v>34</v>
      </c>
      <c r="X147" s="9" t="s">
        <v>35</v>
      </c>
      <c r="Y147" s="6"/>
      <c r="Z147" s="6"/>
      <c r="AA147" s="6"/>
      <c r="AB147" s="6"/>
      <c r="AC147" s="6"/>
      <c r="AD147" s="6"/>
      <c r="AE147" s="9" t="s">
        <v>33</v>
      </c>
      <c r="AF147" s="9" t="s">
        <v>34</v>
      </c>
      <c r="AG147" s="9" t="s">
        <v>35</v>
      </c>
      <c r="AH147" s="6"/>
      <c r="AI147" s="6"/>
      <c r="AJ147" s="6"/>
      <c r="AK147" s="6"/>
    </row>
    <row r="148" spans="1:37" s="5" customFormat="1" ht="13.8" hidden="1" customHeight="1">
      <c r="A148" s="6"/>
      <c r="B148" s="6"/>
      <c r="C148" s="35"/>
      <c r="D148" s="10">
        <f>C149*50%</f>
        <v>4.1666666666666664E-2</v>
      </c>
      <c r="E148" s="10">
        <f>C149*75%</f>
        <v>6.25E-2</v>
      </c>
      <c r="F148" s="10">
        <f>C149*100%</f>
        <v>8.3333333333333329E-2</v>
      </c>
      <c r="G148" s="6"/>
      <c r="H148" s="6"/>
      <c r="I148" s="6"/>
      <c r="J148" s="6"/>
      <c r="K148" s="6"/>
      <c r="L148" s="6"/>
      <c r="M148" s="10">
        <f>K149*50%</f>
        <v>4.1666666666666664E-2</v>
      </c>
      <c r="N148" s="10">
        <f>K149*75%</f>
        <v>6.25E-2</v>
      </c>
      <c r="O148" s="10">
        <f>K149*100%</f>
        <v>8.3333333333333329E-2</v>
      </c>
      <c r="P148" s="6"/>
      <c r="Q148" s="6"/>
      <c r="R148" s="6"/>
      <c r="S148" s="6"/>
      <c r="T148" s="35"/>
      <c r="U148" s="6"/>
      <c r="V148" s="10">
        <f>T149*50%</f>
        <v>4.1666666666666664E-2</v>
      </c>
      <c r="W148" s="10">
        <f>T149*75%</f>
        <v>6.25E-2</v>
      </c>
      <c r="X148" s="10">
        <f>T149*100%</f>
        <v>8.3333333333333329E-2</v>
      </c>
      <c r="Y148" s="6"/>
      <c r="Z148" s="6"/>
      <c r="AA148" s="6"/>
      <c r="AB148" s="6"/>
      <c r="AC148" s="6"/>
      <c r="AD148" s="6"/>
      <c r="AE148" s="10">
        <f>AC149*50%</f>
        <v>4.1666666666666664E-2</v>
      </c>
      <c r="AF148" s="10">
        <f>AC149*75%</f>
        <v>6.25E-2</v>
      </c>
      <c r="AG148" s="10">
        <f>AC149*100%</f>
        <v>8.3333333333333329E-2</v>
      </c>
      <c r="AH148" s="6"/>
      <c r="AI148" s="6"/>
      <c r="AJ148" s="6"/>
      <c r="AK148" s="6"/>
    </row>
    <row r="149" spans="1:37" ht="15.6">
      <c r="A149" s="6"/>
      <c r="B149" s="20" t="s">
        <v>36</v>
      </c>
      <c r="C149" s="8">
        <f>C146/3</f>
        <v>8.3333333333333329E-2</v>
      </c>
      <c r="D149" s="21"/>
      <c r="E149" s="21"/>
      <c r="F149" s="21"/>
      <c r="G149" s="11">
        <v>1</v>
      </c>
      <c r="H149" s="12">
        <f>INDEX(D148:F148,G149)</f>
        <v>4.1666666666666664E-2</v>
      </c>
      <c r="I149" s="13">
        <f>H149</f>
        <v>4.1666666666666664E-2</v>
      </c>
      <c r="J149" s="20" t="s">
        <v>36</v>
      </c>
      <c r="K149" s="8">
        <f>K146/3</f>
        <v>8.3333333333333329E-2</v>
      </c>
      <c r="L149" s="11" t="e">
        <f>IF(#REF!="Sí",1)+IF(#REF!="No",0)</f>
        <v>#REF!</v>
      </c>
      <c r="M149" s="21"/>
      <c r="N149" s="21"/>
      <c r="O149" s="21"/>
      <c r="P149" s="11">
        <v>3</v>
      </c>
      <c r="Q149" s="12">
        <f>INDEX(M148:O148,P149)</f>
        <v>8.3333333333333329E-2</v>
      </c>
      <c r="R149" s="13">
        <f>Q149</f>
        <v>8.3333333333333329E-2</v>
      </c>
      <c r="S149" s="20"/>
      <c r="T149" s="8">
        <f>T146/3</f>
        <v>8.3333333333333329E-2</v>
      </c>
      <c r="U149" s="11" t="e">
        <f>IF(#REF!="Sí",1)+IF(#REF!="No",0)</f>
        <v>#REF!</v>
      </c>
      <c r="V149" s="21"/>
      <c r="W149" s="21"/>
      <c r="X149" s="21"/>
      <c r="Y149" s="11">
        <v>3</v>
      </c>
      <c r="Z149" s="12">
        <f>INDEX(V148:X148,Y149)</f>
        <v>8.3333333333333329E-2</v>
      </c>
      <c r="AA149" s="13">
        <f>Z149</f>
        <v>8.3333333333333329E-2</v>
      </c>
      <c r="AB149" s="20" t="s">
        <v>36</v>
      </c>
      <c r="AC149" s="8">
        <f>AC146/3</f>
        <v>8.3333333333333329E-2</v>
      </c>
      <c r="AD149" s="11" t="e">
        <f>IF(#REF!="Sí",1)+IF(#REF!="No",0)</f>
        <v>#REF!</v>
      </c>
      <c r="AE149" s="21"/>
      <c r="AF149" s="21"/>
      <c r="AG149" s="21"/>
      <c r="AH149" s="11">
        <v>2</v>
      </c>
      <c r="AI149" s="12">
        <f>INDEX(AE148:AG148,AH149)</f>
        <v>6.25E-2</v>
      </c>
      <c r="AJ149" s="13">
        <f>AI149</f>
        <v>6.25E-2</v>
      </c>
      <c r="AK149" s="14"/>
    </row>
    <row r="150" spans="1:37" ht="14.4" hidden="1" customHeight="1">
      <c r="A150" s="6"/>
      <c r="B150" s="19"/>
      <c r="C150" s="28"/>
      <c r="D150" s="10">
        <f>(C151/2)*1</f>
        <v>4.1666666666666664E-2</v>
      </c>
      <c r="E150" s="10">
        <f>(C151/2)*1.5</f>
        <v>6.25E-2</v>
      </c>
      <c r="F150" s="10">
        <f>(C151/2)*2</f>
        <v>8.3333333333333329E-2</v>
      </c>
      <c r="G150" s="17"/>
      <c r="H150" s="17"/>
      <c r="I150" s="18"/>
      <c r="J150" s="28"/>
      <c r="K150" s="28"/>
      <c r="L150" s="19"/>
      <c r="M150" s="10">
        <f>(K151/2)*1</f>
        <v>4.1666666666666664E-2</v>
      </c>
      <c r="N150" s="10">
        <f>(K151/2)*1.5</f>
        <v>6.25E-2</v>
      </c>
      <c r="O150" s="10">
        <f>(K151/2)*2</f>
        <v>8.3333333333333329E-2</v>
      </c>
      <c r="P150" s="17"/>
      <c r="Q150" s="17"/>
      <c r="R150" s="18"/>
      <c r="S150" s="28"/>
      <c r="T150" s="28"/>
      <c r="U150" s="19"/>
      <c r="V150" s="10">
        <f>(R151/2)*1</f>
        <v>4.1666666666666664E-2</v>
      </c>
      <c r="W150" s="10">
        <f>(R151/2)*1.5</f>
        <v>6.25E-2</v>
      </c>
      <c r="X150" s="10">
        <f>(R151/2)*2</f>
        <v>8.3333333333333329E-2</v>
      </c>
      <c r="Y150" s="17"/>
      <c r="Z150" s="17"/>
      <c r="AA150" s="18"/>
      <c r="AB150" s="28"/>
      <c r="AC150" s="28"/>
      <c r="AD150" s="19"/>
      <c r="AE150" s="10">
        <f>(AC151/2)*1</f>
        <v>4.1666666666666664E-2</v>
      </c>
      <c r="AF150" s="10">
        <f>(AC151/2)*1.5</f>
        <v>6.25E-2</v>
      </c>
      <c r="AG150" s="10">
        <f>(AC151/2)*2</f>
        <v>8.3333333333333329E-2</v>
      </c>
      <c r="AH150" s="17"/>
      <c r="AI150" s="17"/>
      <c r="AJ150" s="18"/>
      <c r="AK150" s="6"/>
    </row>
    <row r="151" spans="1:37" ht="15" thickBot="1">
      <c r="A151" s="6"/>
      <c r="B151" s="20" t="s">
        <v>36</v>
      </c>
      <c r="C151" s="8">
        <f>C146/3</f>
        <v>8.3333333333333329E-2</v>
      </c>
      <c r="D151" s="21"/>
      <c r="E151" s="21"/>
      <c r="F151" s="21"/>
      <c r="G151" s="11">
        <v>1</v>
      </c>
      <c r="H151" s="12">
        <f>INDEX(D150:F150,G151)</f>
        <v>4.1666666666666664E-2</v>
      </c>
      <c r="I151" s="13">
        <f>H151</f>
        <v>4.1666666666666664E-2</v>
      </c>
      <c r="J151" s="20" t="s">
        <v>36</v>
      </c>
      <c r="K151" s="8">
        <f>K146/3</f>
        <v>8.3333333333333329E-2</v>
      </c>
      <c r="L151" s="11" t="e">
        <f>IF(#REF!="Sí",1)+IF(#REF!="No",0)</f>
        <v>#REF!</v>
      </c>
      <c r="M151" s="21"/>
      <c r="N151" s="21"/>
      <c r="O151" s="21"/>
      <c r="P151" s="11">
        <v>3</v>
      </c>
      <c r="Q151" s="12">
        <f>INDEX(M150:O150,P151)</f>
        <v>8.3333333333333329E-2</v>
      </c>
      <c r="R151" s="13">
        <f>Q151</f>
        <v>8.3333333333333329E-2</v>
      </c>
      <c r="S151" s="20"/>
      <c r="T151" s="8">
        <f>T146/3</f>
        <v>8.3333333333333329E-2</v>
      </c>
      <c r="U151" s="11" t="e">
        <f>IF(#REF!="Sí",1)+IF(#REF!="No",0)</f>
        <v>#REF!</v>
      </c>
      <c r="V151" s="21"/>
      <c r="W151" s="21"/>
      <c r="X151" s="21"/>
      <c r="Y151" s="11">
        <v>3</v>
      </c>
      <c r="Z151" s="12">
        <f>INDEX(V150:X150,Y151)</f>
        <v>8.3333333333333329E-2</v>
      </c>
      <c r="AA151" s="13">
        <f>Z151</f>
        <v>8.3333333333333329E-2</v>
      </c>
      <c r="AB151" s="20" t="s">
        <v>36</v>
      </c>
      <c r="AC151" s="8">
        <f>AC146/3</f>
        <v>8.3333333333333329E-2</v>
      </c>
      <c r="AD151" s="11" t="e">
        <f>IF(#REF!="Sí",1)+IF(#REF!="No",0)</f>
        <v>#REF!</v>
      </c>
      <c r="AE151" s="21"/>
      <c r="AF151" s="21"/>
      <c r="AG151" s="21"/>
      <c r="AH151" s="11">
        <v>2</v>
      </c>
      <c r="AI151" s="12">
        <f>INDEX(AE150:AG150,AH151)</f>
        <v>6.25E-2</v>
      </c>
      <c r="AJ151" s="13">
        <f>AI151</f>
        <v>6.25E-2</v>
      </c>
      <c r="AK151" s="6"/>
    </row>
    <row r="152" spans="1:37" ht="14.4" hidden="1" customHeight="1" thickBot="1">
      <c r="A152" s="6"/>
      <c r="B152" s="19"/>
      <c r="C152" s="28"/>
      <c r="D152" s="10">
        <f>(C153/2)*1</f>
        <v>4.1666666666666664E-2</v>
      </c>
      <c r="E152" s="10">
        <f>(C153/2)*1.5</f>
        <v>6.25E-2</v>
      </c>
      <c r="F152" s="10">
        <f>(C153/2)*2</f>
        <v>8.3333333333333329E-2</v>
      </c>
      <c r="G152" s="17"/>
      <c r="H152" s="17"/>
      <c r="I152" s="18"/>
      <c r="J152" s="28"/>
      <c r="K152" s="28"/>
      <c r="L152" s="19"/>
      <c r="M152" s="10">
        <f>(K153/2)*1</f>
        <v>4.1666666666666664E-2</v>
      </c>
      <c r="N152" s="10">
        <f>(K153/2)*1.5</f>
        <v>6.25E-2</v>
      </c>
      <c r="O152" s="10">
        <f>(K153/2)*2</f>
        <v>8.3333333333333329E-2</v>
      </c>
      <c r="P152" s="17"/>
      <c r="Q152" s="17"/>
      <c r="R152" s="18"/>
      <c r="S152" s="28"/>
      <c r="T152" s="28"/>
      <c r="U152" s="19"/>
      <c r="V152" s="10">
        <f>(R153/2)*1</f>
        <v>3.125E-2</v>
      </c>
      <c r="W152" s="10">
        <f>(R153/2)*1.5</f>
        <v>4.6875E-2</v>
      </c>
      <c r="X152" s="10">
        <f>(R153/2)*2</f>
        <v>6.25E-2</v>
      </c>
      <c r="Y152" s="17"/>
      <c r="Z152" s="17"/>
      <c r="AA152" s="18"/>
      <c r="AB152" s="28"/>
      <c r="AC152" s="28"/>
      <c r="AD152" s="19"/>
      <c r="AE152" s="10">
        <f>(AC153/2)*1</f>
        <v>4.1666666666666664E-2</v>
      </c>
      <c r="AF152" s="10">
        <f>(AC153/2)*1.5</f>
        <v>6.25E-2</v>
      </c>
      <c r="AG152" s="10">
        <f>(AC153/2)*2</f>
        <v>8.3333333333333329E-2</v>
      </c>
      <c r="AH152" s="17"/>
      <c r="AI152" s="17"/>
      <c r="AJ152" s="18"/>
      <c r="AK152" s="6"/>
    </row>
    <row r="153" spans="1:37" ht="15" thickBot="1">
      <c r="A153" s="6"/>
      <c r="B153" s="20" t="s">
        <v>36</v>
      </c>
      <c r="C153" s="8">
        <f>C146/3</f>
        <v>8.3333333333333329E-2</v>
      </c>
      <c r="D153" s="21"/>
      <c r="E153" s="21"/>
      <c r="F153" s="21"/>
      <c r="G153" s="11">
        <v>1</v>
      </c>
      <c r="H153" s="12">
        <f>INDEX(D152:F152,G153)</f>
        <v>4.1666666666666664E-2</v>
      </c>
      <c r="I153" s="13">
        <f>H153</f>
        <v>4.1666666666666664E-2</v>
      </c>
      <c r="J153" s="20" t="s">
        <v>36</v>
      </c>
      <c r="K153" s="8">
        <f>K146/3</f>
        <v>8.3333333333333329E-2</v>
      </c>
      <c r="L153" s="11" t="e">
        <f>IF(#REF!="Sí",1)+IF(#REF!="No",0)</f>
        <v>#REF!</v>
      </c>
      <c r="M153" s="21"/>
      <c r="N153" s="21"/>
      <c r="O153" s="21"/>
      <c r="P153" s="11">
        <v>2</v>
      </c>
      <c r="Q153" s="12">
        <f>INDEX(M152:O152,P153)</f>
        <v>6.25E-2</v>
      </c>
      <c r="R153" s="13">
        <f>Q153</f>
        <v>6.25E-2</v>
      </c>
      <c r="S153" s="20"/>
      <c r="T153" s="8">
        <f>T146/3</f>
        <v>8.3333333333333329E-2</v>
      </c>
      <c r="U153" s="11" t="e">
        <f>IF(#REF!="Sí",1)+IF(#REF!="No",0)</f>
        <v>#REF!</v>
      </c>
      <c r="V153" s="21"/>
      <c r="W153" s="21"/>
      <c r="X153" s="21"/>
      <c r="Y153" s="11">
        <v>3</v>
      </c>
      <c r="Z153" s="12">
        <f>INDEX(V152:X152,Y153)</f>
        <v>6.25E-2</v>
      </c>
      <c r="AA153" s="13">
        <f>Z153</f>
        <v>6.25E-2</v>
      </c>
      <c r="AB153" s="20" t="s">
        <v>36</v>
      </c>
      <c r="AC153" s="8">
        <f>AC146/3</f>
        <v>8.3333333333333329E-2</v>
      </c>
      <c r="AD153" s="11" t="e">
        <f>IF(#REF!="Sí",1)+IF(#REF!="No",0)</f>
        <v>#REF!</v>
      </c>
      <c r="AE153" s="21"/>
      <c r="AF153" s="21"/>
      <c r="AG153" s="21"/>
      <c r="AH153" s="11">
        <v>2</v>
      </c>
      <c r="AI153" s="33">
        <f>INDEX(AE152:AG152,AH153)</f>
        <v>6.25E-2</v>
      </c>
      <c r="AJ153" s="13">
        <f>AI153</f>
        <v>6.25E-2</v>
      </c>
      <c r="AK153" s="15">
        <f>SUM(I154,R154,AA154,AJ154)</f>
        <v>0.77083333333333326</v>
      </c>
    </row>
    <row r="154" spans="1:37" s="5" customFormat="1" ht="14.4" customHeight="1">
      <c r="A154" s="6"/>
      <c r="B154" s="28"/>
      <c r="C154" s="28"/>
      <c r="D154" s="28"/>
      <c r="E154" s="28"/>
      <c r="F154" s="28"/>
      <c r="G154" s="28"/>
      <c r="H154" s="28"/>
      <c r="I154" s="34">
        <f>SUM(I149+I151+I153)</f>
        <v>0.125</v>
      </c>
      <c r="J154" s="28"/>
      <c r="K154" s="28"/>
      <c r="L154"/>
      <c r="M154"/>
      <c r="N154"/>
      <c r="O154"/>
      <c r="P154"/>
      <c r="Q154"/>
      <c r="R154" s="34">
        <f>SUM(R149+R151+R153)</f>
        <v>0.22916666666666666</v>
      </c>
      <c r="S154" s="28"/>
      <c r="T154" s="28"/>
      <c r="U154"/>
      <c r="V154"/>
      <c r="W154"/>
      <c r="X154"/>
      <c r="Y154"/>
      <c r="Z154"/>
      <c r="AA154" s="34">
        <f>SUM(AA149+AA151+AA153)</f>
        <v>0.22916666666666666</v>
      </c>
      <c r="AB154" s="28"/>
      <c r="AC154" s="28"/>
      <c r="AD154"/>
      <c r="AE154"/>
      <c r="AF154"/>
      <c r="AG154"/>
      <c r="AH154"/>
      <c r="AI154"/>
      <c r="AJ154" s="34">
        <f>SUM(AJ149+AJ151+AJ153)</f>
        <v>0.1875</v>
      </c>
      <c r="AK154" s="6"/>
    </row>
    <row r="156" spans="1:37" ht="28.8" customHeight="1">
      <c r="A156" s="6"/>
      <c r="B156" s="6"/>
      <c r="C156" s="25" t="s">
        <v>125</v>
      </c>
      <c r="D156" s="158" t="s">
        <v>134</v>
      </c>
      <c r="E156" s="159"/>
      <c r="F156" s="160"/>
      <c r="G156" s="156" t="s">
        <v>129</v>
      </c>
      <c r="H156" s="154" t="s">
        <v>37</v>
      </c>
      <c r="I156" s="164" t="s">
        <v>127</v>
      </c>
      <c r="J156" s="42"/>
      <c r="K156" s="25" t="s">
        <v>125</v>
      </c>
      <c r="L156" s="160"/>
      <c r="M156" s="158" t="s">
        <v>135</v>
      </c>
      <c r="N156" s="159"/>
      <c r="O156" s="160"/>
      <c r="P156" s="156" t="s">
        <v>129</v>
      </c>
      <c r="Q156" s="154" t="s">
        <v>37</v>
      </c>
      <c r="R156" s="156" t="s">
        <v>126</v>
      </c>
      <c r="S156" s="42"/>
      <c r="T156" s="39" t="s">
        <v>125</v>
      </c>
      <c r="U156" s="25"/>
      <c r="V156" s="158" t="s">
        <v>136</v>
      </c>
      <c r="W156" s="159"/>
      <c r="X156" s="160"/>
      <c r="Y156" s="156" t="s">
        <v>129</v>
      </c>
      <c r="Z156" s="154" t="s">
        <v>37</v>
      </c>
      <c r="AA156" s="156" t="s">
        <v>128</v>
      </c>
      <c r="AB156" s="42"/>
      <c r="AC156" s="39" t="s">
        <v>125</v>
      </c>
      <c r="AD156" s="39"/>
      <c r="AE156" s="158" t="s">
        <v>137</v>
      </c>
      <c r="AF156" s="159"/>
      <c r="AG156" s="160"/>
      <c r="AH156" s="156" t="s">
        <v>129</v>
      </c>
      <c r="AI156" s="154" t="s">
        <v>37</v>
      </c>
      <c r="AJ156" s="156" t="s">
        <v>131</v>
      </c>
      <c r="AK156" s="156" t="s">
        <v>133</v>
      </c>
    </row>
    <row r="157" spans="1:37" ht="28.8" customHeight="1">
      <c r="A157" s="26" t="str">
        <f>'Tabla Resultados FC'!C22</f>
        <v>MTU.1.1</v>
      </c>
      <c r="B157" s="26" t="str">
        <f>'Tabla Resultados FC'!D22</f>
        <v>Aumento generación EERR</v>
      </c>
      <c r="C157" s="29">
        <f>100%/4</f>
        <v>0.25</v>
      </c>
      <c r="D157" s="161"/>
      <c r="E157" s="162"/>
      <c r="F157" s="163"/>
      <c r="G157" s="157"/>
      <c r="H157" s="155"/>
      <c r="I157" s="164"/>
      <c r="J157" s="42" t="str">
        <f>B157</f>
        <v>Aumento generación EERR</v>
      </c>
      <c r="K157" s="29">
        <f>100%/4</f>
        <v>0.25</v>
      </c>
      <c r="L157" s="163"/>
      <c r="M157" s="161"/>
      <c r="N157" s="162"/>
      <c r="O157" s="163"/>
      <c r="P157" s="157"/>
      <c r="Q157" s="155"/>
      <c r="R157" s="157"/>
      <c r="S157" s="42" t="str">
        <f>B157</f>
        <v>Aumento generación EERR</v>
      </c>
      <c r="T157" s="40">
        <f>100%/4</f>
        <v>0.25</v>
      </c>
      <c r="U157" s="29"/>
      <c r="V157" s="161"/>
      <c r="W157" s="162"/>
      <c r="X157" s="163"/>
      <c r="Y157" s="157"/>
      <c r="Z157" s="155"/>
      <c r="AA157" s="157"/>
      <c r="AB157" s="42" t="str">
        <f>J157</f>
        <v>Aumento generación EERR</v>
      </c>
      <c r="AC157" s="40">
        <f>100%/4</f>
        <v>0.25</v>
      </c>
      <c r="AD157" s="40"/>
      <c r="AE157" s="161"/>
      <c r="AF157" s="162"/>
      <c r="AG157" s="163"/>
      <c r="AH157" s="157"/>
      <c r="AI157" s="155"/>
      <c r="AJ157" s="157"/>
      <c r="AK157" s="157"/>
    </row>
    <row r="158" spans="1:37">
      <c r="A158" s="6"/>
      <c r="B158" s="6"/>
      <c r="C158" s="6"/>
      <c r="D158" s="9" t="s">
        <v>33</v>
      </c>
      <c r="E158" s="9" t="s">
        <v>34</v>
      </c>
      <c r="F158" s="9" t="s">
        <v>35</v>
      </c>
      <c r="G158" s="6"/>
      <c r="H158" s="6"/>
      <c r="I158" s="6"/>
      <c r="J158" s="6"/>
      <c r="K158" s="6"/>
      <c r="L158" s="6"/>
      <c r="M158" s="9" t="s">
        <v>33</v>
      </c>
      <c r="N158" s="9" t="s">
        <v>34</v>
      </c>
      <c r="O158" s="9" t="s">
        <v>35</v>
      </c>
      <c r="P158" s="6"/>
      <c r="Q158" s="6"/>
      <c r="R158" s="6"/>
      <c r="S158" s="6"/>
      <c r="T158" s="6"/>
      <c r="U158" s="6"/>
      <c r="V158" s="9" t="s">
        <v>33</v>
      </c>
      <c r="W158" s="9" t="s">
        <v>34</v>
      </c>
      <c r="X158" s="9" t="s">
        <v>35</v>
      </c>
      <c r="Y158" s="6"/>
      <c r="Z158" s="6"/>
      <c r="AA158" s="6"/>
      <c r="AB158" s="6"/>
      <c r="AC158" s="6"/>
      <c r="AD158" s="6"/>
      <c r="AE158" s="9" t="s">
        <v>33</v>
      </c>
      <c r="AF158" s="9" t="s">
        <v>34</v>
      </c>
      <c r="AG158" s="9" t="s">
        <v>35</v>
      </c>
      <c r="AH158" s="6"/>
      <c r="AI158" s="6"/>
      <c r="AJ158" s="6"/>
      <c r="AK158" s="6"/>
    </row>
    <row r="159" spans="1:37" s="5" customFormat="1" ht="13.8" hidden="1" customHeight="1">
      <c r="A159" s="6"/>
      <c r="B159" s="6"/>
      <c r="C159" s="35"/>
      <c r="D159" s="10">
        <f>C160*50%</f>
        <v>4.1666666666666664E-2</v>
      </c>
      <c r="E159" s="10">
        <f>C160*75%</f>
        <v>6.25E-2</v>
      </c>
      <c r="F159" s="10">
        <f>C160*100%</f>
        <v>8.3333333333333329E-2</v>
      </c>
      <c r="G159" s="6"/>
      <c r="H159" s="6"/>
      <c r="I159" s="6"/>
      <c r="J159" s="6"/>
      <c r="K159" s="6"/>
      <c r="L159" s="6"/>
      <c r="M159" s="10">
        <f>K160*50%</f>
        <v>4.1666666666666664E-2</v>
      </c>
      <c r="N159" s="10">
        <f>K160*75%</f>
        <v>6.25E-2</v>
      </c>
      <c r="O159" s="10">
        <f>K160*100%</f>
        <v>8.3333333333333329E-2</v>
      </c>
      <c r="P159" s="6"/>
      <c r="Q159" s="6"/>
      <c r="R159" s="6"/>
      <c r="S159" s="6"/>
      <c r="T159" s="35"/>
      <c r="U159" s="6"/>
      <c r="V159" s="10">
        <f>T160*50%</f>
        <v>4.1666666666666664E-2</v>
      </c>
      <c r="W159" s="10">
        <f>T160*75%</f>
        <v>6.25E-2</v>
      </c>
      <c r="X159" s="10">
        <f>T160*100%</f>
        <v>8.3333333333333329E-2</v>
      </c>
      <c r="Y159" s="6"/>
      <c r="Z159" s="6"/>
      <c r="AA159" s="6"/>
      <c r="AB159" s="6"/>
      <c r="AC159" s="6"/>
      <c r="AD159" s="6"/>
      <c r="AE159" s="10">
        <f>AC160*50%</f>
        <v>4.1666666666666664E-2</v>
      </c>
      <c r="AF159" s="10">
        <f>AC160*75%</f>
        <v>6.25E-2</v>
      </c>
      <c r="AG159" s="10">
        <f>AC160*100%</f>
        <v>8.3333333333333329E-2</v>
      </c>
      <c r="AH159" s="6"/>
      <c r="AI159" s="6"/>
      <c r="AJ159" s="6"/>
      <c r="AK159" s="6"/>
    </row>
    <row r="160" spans="1:37" ht="15.6">
      <c r="A160" s="6"/>
      <c r="B160" s="20" t="s">
        <v>36</v>
      </c>
      <c r="C160" s="8">
        <f>C157/3</f>
        <v>8.3333333333333329E-2</v>
      </c>
      <c r="D160" s="21"/>
      <c r="E160" s="21"/>
      <c r="F160" s="21"/>
      <c r="G160" s="11">
        <v>1</v>
      </c>
      <c r="H160" s="12">
        <f>INDEX(D159:F159,G160)</f>
        <v>4.1666666666666664E-2</v>
      </c>
      <c r="I160" s="13">
        <f>H160</f>
        <v>4.1666666666666664E-2</v>
      </c>
      <c r="J160" s="20" t="s">
        <v>36</v>
      </c>
      <c r="K160" s="8">
        <f>K157/3</f>
        <v>8.3333333333333329E-2</v>
      </c>
      <c r="L160" s="11" t="e">
        <f>IF(#REF!="Sí",1)+IF(#REF!="No",0)</f>
        <v>#REF!</v>
      </c>
      <c r="M160" s="21"/>
      <c r="N160" s="21"/>
      <c r="O160" s="21"/>
      <c r="P160" s="11">
        <v>3</v>
      </c>
      <c r="Q160" s="12">
        <f>INDEX(M159:O159,P160)</f>
        <v>8.3333333333333329E-2</v>
      </c>
      <c r="R160" s="13">
        <f>Q160</f>
        <v>8.3333333333333329E-2</v>
      </c>
      <c r="S160" s="20"/>
      <c r="T160" s="8">
        <f>T157/3</f>
        <v>8.3333333333333329E-2</v>
      </c>
      <c r="U160" s="11" t="e">
        <f>IF(#REF!="Sí",1)+IF(#REF!="No",0)</f>
        <v>#REF!</v>
      </c>
      <c r="V160" s="21"/>
      <c r="W160" s="21"/>
      <c r="X160" s="21"/>
      <c r="Y160" s="11">
        <v>3</v>
      </c>
      <c r="Z160" s="12">
        <f>INDEX(V159:X159,Y160)</f>
        <v>8.3333333333333329E-2</v>
      </c>
      <c r="AA160" s="13">
        <f>Z160</f>
        <v>8.3333333333333329E-2</v>
      </c>
      <c r="AB160" s="20" t="s">
        <v>36</v>
      </c>
      <c r="AC160" s="8">
        <f>AC157/3</f>
        <v>8.3333333333333329E-2</v>
      </c>
      <c r="AD160" s="11" t="e">
        <f>IF(#REF!="Sí",1)+IF(#REF!="No",0)</f>
        <v>#REF!</v>
      </c>
      <c r="AE160" s="21"/>
      <c r="AF160" s="21"/>
      <c r="AG160" s="21"/>
      <c r="AH160" s="11">
        <v>2</v>
      </c>
      <c r="AI160" s="12">
        <f>INDEX(AE159:AG159,AH160)</f>
        <v>6.25E-2</v>
      </c>
      <c r="AJ160" s="13">
        <f>AI160</f>
        <v>6.25E-2</v>
      </c>
      <c r="AK160" s="14"/>
    </row>
    <row r="161" spans="1:37" ht="14.4" hidden="1" customHeight="1">
      <c r="A161" s="6"/>
      <c r="B161" s="19"/>
      <c r="C161" s="28"/>
      <c r="D161" s="10">
        <f>(C162/2)*1</f>
        <v>4.1666666666666664E-2</v>
      </c>
      <c r="E161" s="10">
        <f>(C162/2)*1.5</f>
        <v>6.25E-2</v>
      </c>
      <c r="F161" s="10">
        <f>(C162/2)*2</f>
        <v>8.3333333333333329E-2</v>
      </c>
      <c r="G161" s="17"/>
      <c r="H161" s="17"/>
      <c r="I161" s="18"/>
      <c r="J161" s="28"/>
      <c r="K161" s="28"/>
      <c r="L161" s="19"/>
      <c r="M161" s="10">
        <f>(K162/2)*1</f>
        <v>4.1666666666666664E-2</v>
      </c>
      <c r="N161" s="10">
        <f>(K162/2)*1.5</f>
        <v>6.25E-2</v>
      </c>
      <c r="O161" s="10">
        <f>(K162/2)*2</f>
        <v>8.3333333333333329E-2</v>
      </c>
      <c r="P161" s="17"/>
      <c r="Q161" s="17"/>
      <c r="R161" s="18"/>
      <c r="S161" s="28"/>
      <c r="T161" s="28"/>
      <c r="U161" s="19"/>
      <c r="V161" s="10">
        <f>(R162/2)*1</f>
        <v>4.1666666666666664E-2</v>
      </c>
      <c r="W161" s="10">
        <f>(R162/2)*1.5</f>
        <v>6.25E-2</v>
      </c>
      <c r="X161" s="10">
        <f>(R162/2)*2</f>
        <v>8.3333333333333329E-2</v>
      </c>
      <c r="Y161" s="17"/>
      <c r="Z161" s="17"/>
      <c r="AA161" s="18"/>
      <c r="AB161" s="28"/>
      <c r="AC161" s="28"/>
      <c r="AD161" s="19"/>
      <c r="AE161" s="10">
        <f>(AC162/2)*1</f>
        <v>4.1666666666666664E-2</v>
      </c>
      <c r="AF161" s="10">
        <f>(AC162/2)*1.5</f>
        <v>6.25E-2</v>
      </c>
      <c r="AG161" s="10">
        <f>(AC162/2)*2</f>
        <v>8.3333333333333329E-2</v>
      </c>
      <c r="AH161" s="17"/>
      <c r="AI161" s="17"/>
      <c r="AJ161" s="18"/>
      <c r="AK161" s="6"/>
    </row>
    <row r="162" spans="1:37" ht="15" thickBot="1">
      <c r="A162" s="6"/>
      <c r="B162" s="20" t="s">
        <v>36</v>
      </c>
      <c r="C162" s="8">
        <f>C157/3</f>
        <v>8.3333333333333329E-2</v>
      </c>
      <c r="D162" s="21"/>
      <c r="E162" s="21"/>
      <c r="F162" s="21"/>
      <c r="G162" s="11">
        <v>1</v>
      </c>
      <c r="H162" s="12">
        <f>INDEX(D161:F161,G162)</f>
        <v>4.1666666666666664E-2</v>
      </c>
      <c r="I162" s="13">
        <f>H162</f>
        <v>4.1666666666666664E-2</v>
      </c>
      <c r="J162" s="20" t="s">
        <v>36</v>
      </c>
      <c r="K162" s="8">
        <f>K157/3</f>
        <v>8.3333333333333329E-2</v>
      </c>
      <c r="L162" s="11" t="e">
        <f>IF(#REF!="Sí",1)+IF(#REF!="No",0)</f>
        <v>#REF!</v>
      </c>
      <c r="M162" s="21"/>
      <c r="N162" s="21"/>
      <c r="O162" s="21"/>
      <c r="P162" s="11">
        <v>3</v>
      </c>
      <c r="Q162" s="12">
        <f>INDEX(M161:O161,P162)</f>
        <v>8.3333333333333329E-2</v>
      </c>
      <c r="R162" s="13">
        <f>Q162</f>
        <v>8.3333333333333329E-2</v>
      </c>
      <c r="S162" s="20"/>
      <c r="T162" s="8">
        <f>T157/3</f>
        <v>8.3333333333333329E-2</v>
      </c>
      <c r="U162" s="11" t="e">
        <f>IF(#REF!="Sí",1)+IF(#REF!="No",0)</f>
        <v>#REF!</v>
      </c>
      <c r="V162" s="21"/>
      <c r="W162" s="21"/>
      <c r="X162" s="21"/>
      <c r="Y162" s="11">
        <v>3</v>
      </c>
      <c r="Z162" s="12">
        <f>INDEX(V161:X161,Y162)</f>
        <v>8.3333333333333329E-2</v>
      </c>
      <c r="AA162" s="13">
        <f>Z162</f>
        <v>8.3333333333333329E-2</v>
      </c>
      <c r="AB162" s="20" t="s">
        <v>36</v>
      </c>
      <c r="AC162" s="8">
        <f>AC157/3</f>
        <v>8.3333333333333329E-2</v>
      </c>
      <c r="AD162" s="11" t="e">
        <f>IF(#REF!="Sí",1)+IF(#REF!="No",0)</f>
        <v>#REF!</v>
      </c>
      <c r="AE162" s="21"/>
      <c r="AF162" s="21"/>
      <c r="AG162" s="21"/>
      <c r="AH162" s="11">
        <v>2</v>
      </c>
      <c r="AI162" s="12">
        <f>INDEX(AE161:AG161,AH162)</f>
        <v>6.25E-2</v>
      </c>
      <c r="AJ162" s="13">
        <f>AI162</f>
        <v>6.25E-2</v>
      </c>
      <c r="AK162" s="6"/>
    </row>
    <row r="163" spans="1:37" ht="14.4" hidden="1" customHeight="1" thickBot="1">
      <c r="A163" s="6"/>
      <c r="B163" s="19"/>
      <c r="C163" s="28"/>
      <c r="D163" s="10">
        <f>(C164/2)*1</f>
        <v>4.1666666666666664E-2</v>
      </c>
      <c r="E163" s="10">
        <f>(C164/2)*1.5</f>
        <v>6.25E-2</v>
      </c>
      <c r="F163" s="10">
        <f>(C164/2)*2</f>
        <v>8.3333333333333329E-2</v>
      </c>
      <c r="G163" s="17"/>
      <c r="H163" s="17"/>
      <c r="I163" s="18"/>
      <c r="J163" s="28"/>
      <c r="K163" s="28"/>
      <c r="L163" s="19"/>
      <c r="M163" s="10">
        <f>(K164/2)*1</f>
        <v>4.1666666666666664E-2</v>
      </c>
      <c r="N163" s="10">
        <f>(K164/2)*1.5</f>
        <v>6.25E-2</v>
      </c>
      <c r="O163" s="10">
        <f>(K164/2)*2</f>
        <v>8.3333333333333329E-2</v>
      </c>
      <c r="P163" s="17"/>
      <c r="Q163" s="17"/>
      <c r="R163" s="18"/>
      <c r="S163" s="28"/>
      <c r="T163" s="28"/>
      <c r="U163" s="19"/>
      <c r="V163" s="10">
        <f>(R164/2)*1</f>
        <v>4.1666666666666664E-2</v>
      </c>
      <c r="W163" s="10">
        <f>(R164/2)*1.5</f>
        <v>6.25E-2</v>
      </c>
      <c r="X163" s="10">
        <f>(R164/2)*2</f>
        <v>8.3333333333333329E-2</v>
      </c>
      <c r="Y163" s="17"/>
      <c r="Z163" s="17"/>
      <c r="AA163" s="18"/>
      <c r="AB163" s="28"/>
      <c r="AC163" s="28"/>
      <c r="AD163" s="19"/>
      <c r="AE163" s="10">
        <f>(AC164/2)*1</f>
        <v>4.1666666666666664E-2</v>
      </c>
      <c r="AF163" s="10">
        <f>(AC164/2)*1.5</f>
        <v>6.25E-2</v>
      </c>
      <c r="AG163" s="10">
        <f>(AC164/2)*2</f>
        <v>8.3333333333333329E-2</v>
      </c>
      <c r="AH163" s="17"/>
      <c r="AI163" s="17"/>
      <c r="AJ163" s="18"/>
      <c r="AK163" s="6"/>
    </row>
    <row r="164" spans="1:37" ht="15" thickBot="1">
      <c r="A164" s="6"/>
      <c r="B164" s="20" t="s">
        <v>36</v>
      </c>
      <c r="C164" s="8">
        <f>C157/3</f>
        <v>8.3333333333333329E-2</v>
      </c>
      <c r="D164" s="21"/>
      <c r="E164" s="21"/>
      <c r="F164" s="21"/>
      <c r="G164" s="11">
        <v>1</v>
      </c>
      <c r="H164" s="12">
        <f>INDEX(D163:F163,G164)</f>
        <v>4.1666666666666664E-2</v>
      </c>
      <c r="I164" s="13">
        <f>H164</f>
        <v>4.1666666666666664E-2</v>
      </c>
      <c r="J164" s="20" t="s">
        <v>36</v>
      </c>
      <c r="K164" s="8">
        <f>K157/3</f>
        <v>8.3333333333333329E-2</v>
      </c>
      <c r="L164" s="11" t="e">
        <f>IF(#REF!="Sí",1)+IF(#REF!="No",0)</f>
        <v>#REF!</v>
      </c>
      <c r="M164" s="21"/>
      <c r="N164" s="21"/>
      <c r="O164" s="21"/>
      <c r="P164" s="11">
        <v>3</v>
      </c>
      <c r="Q164" s="12">
        <f>INDEX(M163:O163,P164)</f>
        <v>8.3333333333333329E-2</v>
      </c>
      <c r="R164" s="13">
        <f>Q164</f>
        <v>8.3333333333333329E-2</v>
      </c>
      <c r="S164" s="20"/>
      <c r="T164" s="8">
        <f>T157/3</f>
        <v>8.3333333333333329E-2</v>
      </c>
      <c r="U164" s="11" t="e">
        <f>IF(#REF!="Sí",1)+IF(#REF!="No",0)</f>
        <v>#REF!</v>
      </c>
      <c r="V164" s="21"/>
      <c r="W164" s="21"/>
      <c r="X164" s="21"/>
      <c r="Y164" s="11">
        <v>3</v>
      </c>
      <c r="Z164" s="12">
        <f>INDEX(V163:X163,Y164)</f>
        <v>8.3333333333333329E-2</v>
      </c>
      <c r="AA164" s="13">
        <f>Z164</f>
        <v>8.3333333333333329E-2</v>
      </c>
      <c r="AB164" s="20" t="s">
        <v>36</v>
      </c>
      <c r="AC164" s="8">
        <f>AC157/3</f>
        <v>8.3333333333333329E-2</v>
      </c>
      <c r="AD164" s="11" t="e">
        <f>IF(#REF!="Sí",1)+IF(#REF!="No",0)</f>
        <v>#REF!</v>
      </c>
      <c r="AE164" s="21"/>
      <c r="AF164" s="21"/>
      <c r="AG164" s="21"/>
      <c r="AH164" s="11">
        <v>2</v>
      </c>
      <c r="AI164" s="33">
        <f>INDEX(AE163:AG163,AH164)</f>
        <v>6.25E-2</v>
      </c>
      <c r="AJ164" s="13">
        <f>AI164</f>
        <v>6.25E-2</v>
      </c>
      <c r="AK164" s="15">
        <f>SUM(I165,R165,AA165,AJ165)</f>
        <v>0.8125</v>
      </c>
    </row>
    <row r="165" spans="1:37" s="5" customFormat="1" ht="14.4" customHeight="1">
      <c r="A165" s="6"/>
      <c r="B165" s="28"/>
      <c r="C165" s="28"/>
      <c r="D165" s="28"/>
      <c r="E165" s="28"/>
      <c r="F165" s="28"/>
      <c r="G165" s="28"/>
      <c r="H165" s="28"/>
      <c r="I165" s="34">
        <f>SUM(I160+I162+I164)</f>
        <v>0.125</v>
      </c>
      <c r="J165" s="28"/>
      <c r="K165" s="28"/>
      <c r="L165"/>
      <c r="M165"/>
      <c r="N165"/>
      <c r="O165"/>
      <c r="P165"/>
      <c r="Q165"/>
      <c r="R165" s="34">
        <f>SUM(R160+R162+R164)</f>
        <v>0.25</v>
      </c>
      <c r="S165" s="28"/>
      <c r="T165" s="28"/>
      <c r="U165"/>
      <c r="V165"/>
      <c r="W165"/>
      <c r="X165"/>
      <c r="Y165"/>
      <c r="Z165"/>
      <c r="AA165" s="34">
        <f>SUM(AA160+AA162+AA164)</f>
        <v>0.25</v>
      </c>
      <c r="AB165" s="28"/>
      <c r="AC165" s="28"/>
      <c r="AD165"/>
      <c r="AE165"/>
      <c r="AF165"/>
      <c r="AG165"/>
      <c r="AH165"/>
      <c r="AI165"/>
      <c r="AJ165" s="34">
        <f>SUM(AJ160+AJ162+AJ164)</f>
        <v>0.1875</v>
      </c>
      <c r="AK165" s="6"/>
    </row>
    <row r="167" spans="1:37" ht="28.8" customHeight="1">
      <c r="A167" s="6"/>
      <c r="B167" s="6"/>
      <c r="C167" s="25" t="s">
        <v>125</v>
      </c>
      <c r="D167" s="158" t="s">
        <v>134</v>
      </c>
      <c r="E167" s="159"/>
      <c r="F167" s="160"/>
      <c r="G167" s="156" t="s">
        <v>129</v>
      </c>
      <c r="H167" s="154" t="s">
        <v>37</v>
      </c>
      <c r="I167" s="164" t="s">
        <v>127</v>
      </c>
      <c r="J167" s="42"/>
      <c r="K167" s="25" t="s">
        <v>125</v>
      </c>
      <c r="L167" s="160"/>
      <c r="M167" s="158" t="s">
        <v>135</v>
      </c>
      <c r="N167" s="159"/>
      <c r="O167" s="160"/>
      <c r="P167" s="156" t="s">
        <v>129</v>
      </c>
      <c r="Q167" s="154" t="s">
        <v>37</v>
      </c>
      <c r="R167" s="156" t="s">
        <v>126</v>
      </c>
      <c r="S167" s="42"/>
      <c r="T167" s="39" t="s">
        <v>125</v>
      </c>
      <c r="U167" s="25"/>
      <c r="V167" s="158" t="s">
        <v>136</v>
      </c>
      <c r="W167" s="159"/>
      <c r="X167" s="160"/>
      <c r="Y167" s="156" t="s">
        <v>129</v>
      </c>
      <c r="Z167" s="154" t="s">
        <v>37</v>
      </c>
      <c r="AA167" s="156" t="s">
        <v>128</v>
      </c>
      <c r="AB167" s="42"/>
      <c r="AC167" s="39" t="s">
        <v>125</v>
      </c>
      <c r="AD167" s="39"/>
      <c r="AE167" s="158" t="s">
        <v>137</v>
      </c>
      <c r="AF167" s="159"/>
      <c r="AG167" s="160"/>
      <c r="AH167" s="156" t="s">
        <v>129</v>
      </c>
      <c r="AI167" s="154" t="s">
        <v>37</v>
      </c>
      <c r="AJ167" s="156" t="s">
        <v>131</v>
      </c>
      <c r="AK167" s="156" t="s">
        <v>133</v>
      </c>
    </row>
    <row r="168" spans="1:37" ht="28.8" customHeight="1">
      <c r="A168" s="26" t="str">
        <f>'Tabla Resultados FC'!C23</f>
        <v>MTU.1.2</v>
      </c>
      <c r="B168" s="26" t="str">
        <f>'Tabla Resultados FC'!D23</f>
        <v>Reducción de emisiones de GEI</v>
      </c>
      <c r="C168" s="29">
        <f>100%/4</f>
        <v>0.25</v>
      </c>
      <c r="D168" s="161"/>
      <c r="E168" s="162"/>
      <c r="F168" s="163"/>
      <c r="G168" s="157"/>
      <c r="H168" s="155"/>
      <c r="I168" s="164"/>
      <c r="J168" s="42" t="str">
        <f>B168</f>
        <v>Reducción de emisiones de GEI</v>
      </c>
      <c r="K168" s="29">
        <f>100%/4</f>
        <v>0.25</v>
      </c>
      <c r="L168" s="163"/>
      <c r="M168" s="161"/>
      <c r="N168" s="162"/>
      <c r="O168" s="163"/>
      <c r="P168" s="157"/>
      <c r="Q168" s="155"/>
      <c r="R168" s="157"/>
      <c r="S168" s="42" t="str">
        <f>B168</f>
        <v>Reducción de emisiones de GEI</v>
      </c>
      <c r="T168" s="40">
        <f>100%/4</f>
        <v>0.25</v>
      </c>
      <c r="U168" s="29"/>
      <c r="V168" s="161"/>
      <c r="W168" s="162"/>
      <c r="X168" s="163"/>
      <c r="Y168" s="157"/>
      <c r="Z168" s="155"/>
      <c r="AA168" s="157"/>
      <c r="AB168" s="42" t="str">
        <f>J168</f>
        <v>Reducción de emisiones de GEI</v>
      </c>
      <c r="AC168" s="40">
        <f>100%/4</f>
        <v>0.25</v>
      </c>
      <c r="AD168" s="40"/>
      <c r="AE168" s="161"/>
      <c r="AF168" s="162"/>
      <c r="AG168" s="163"/>
      <c r="AH168" s="157"/>
      <c r="AI168" s="155"/>
      <c r="AJ168" s="157"/>
      <c r="AK168" s="157"/>
    </row>
    <row r="169" spans="1:37">
      <c r="A169" s="6"/>
      <c r="B169" s="6"/>
      <c r="C169" s="6"/>
      <c r="D169" s="9" t="s">
        <v>33</v>
      </c>
      <c r="E169" s="9" t="s">
        <v>34</v>
      </c>
      <c r="F169" s="9" t="s">
        <v>35</v>
      </c>
      <c r="G169" s="6"/>
      <c r="H169" s="6"/>
      <c r="I169" s="6"/>
      <c r="J169" s="6"/>
      <c r="K169" s="6"/>
      <c r="L169" s="6"/>
      <c r="M169" s="9" t="s">
        <v>33</v>
      </c>
      <c r="N169" s="9" t="s">
        <v>34</v>
      </c>
      <c r="O169" s="9" t="s">
        <v>35</v>
      </c>
      <c r="P169" s="6"/>
      <c r="Q169" s="6"/>
      <c r="R169" s="6"/>
      <c r="S169" s="6"/>
      <c r="T169" s="6"/>
      <c r="U169" s="6"/>
      <c r="V169" s="9" t="s">
        <v>33</v>
      </c>
      <c r="W169" s="9" t="s">
        <v>34</v>
      </c>
      <c r="X169" s="9" t="s">
        <v>35</v>
      </c>
      <c r="Y169" s="6"/>
      <c r="Z169" s="6"/>
      <c r="AA169" s="6"/>
      <c r="AB169" s="6"/>
      <c r="AC169" s="6"/>
      <c r="AD169" s="6"/>
      <c r="AE169" s="9" t="s">
        <v>33</v>
      </c>
      <c r="AF169" s="9" t="s">
        <v>34</v>
      </c>
      <c r="AG169" s="9" t="s">
        <v>35</v>
      </c>
      <c r="AH169" s="6"/>
      <c r="AI169" s="6"/>
      <c r="AJ169" s="6"/>
      <c r="AK169" s="6"/>
    </row>
    <row r="170" spans="1:37" s="5" customFormat="1" ht="13.8" hidden="1" customHeight="1">
      <c r="A170" s="6"/>
      <c r="B170" s="6"/>
      <c r="C170" s="35"/>
      <c r="D170" s="10">
        <f>C171*50%</f>
        <v>4.1666666666666664E-2</v>
      </c>
      <c r="E170" s="10">
        <f>C171*75%</f>
        <v>6.25E-2</v>
      </c>
      <c r="F170" s="10">
        <f>C171*100%</f>
        <v>8.3333333333333329E-2</v>
      </c>
      <c r="G170" s="6"/>
      <c r="H170" s="6"/>
      <c r="I170" s="6"/>
      <c r="J170" s="6"/>
      <c r="K170" s="6"/>
      <c r="L170" s="6"/>
      <c r="M170" s="10">
        <f>K171*50%</f>
        <v>4.1666666666666664E-2</v>
      </c>
      <c r="N170" s="10">
        <f>K171*75%</f>
        <v>6.25E-2</v>
      </c>
      <c r="O170" s="10">
        <f>K171*100%</f>
        <v>8.3333333333333329E-2</v>
      </c>
      <c r="P170" s="6"/>
      <c r="Q170" s="6"/>
      <c r="R170" s="6"/>
      <c r="S170" s="6"/>
      <c r="T170" s="35"/>
      <c r="U170" s="6"/>
      <c r="V170" s="10">
        <f>T171*50%</f>
        <v>4.1666666666666664E-2</v>
      </c>
      <c r="W170" s="10">
        <f>T171*75%</f>
        <v>6.25E-2</v>
      </c>
      <c r="X170" s="10">
        <f>T171*100%</f>
        <v>8.3333333333333329E-2</v>
      </c>
      <c r="Y170" s="6"/>
      <c r="Z170" s="6"/>
      <c r="AA170" s="6"/>
      <c r="AB170" s="6"/>
      <c r="AC170" s="6"/>
      <c r="AD170" s="6"/>
      <c r="AE170" s="10">
        <f>AC171*50%</f>
        <v>4.1666666666666664E-2</v>
      </c>
      <c r="AF170" s="10">
        <f>AC171*75%</f>
        <v>6.25E-2</v>
      </c>
      <c r="AG170" s="10">
        <f>AC171*100%</f>
        <v>8.3333333333333329E-2</v>
      </c>
      <c r="AH170" s="6"/>
      <c r="AI170" s="6"/>
      <c r="AJ170" s="6"/>
      <c r="AK170" s="6"/>
    </row>
    <row r="171" spans="1:37" ht="15.6">
      <c r="A171" s="6"/>
      <c r="B171" s="20" t="s">
        <v>36</v>
      </c>
      <c r="C171" s="8">
        <f>C168/3</f>
        <v>8.3333333333333329E-2</v>
      </c>
      <c r="D171" s="21"/>
      <c r="E171" s="21"/>
      <c r="F171" s="21"/>
      <c r="G171" s="11">
        <v>3</v>
      </c>
      <c r="H171" s="12">
        <f>INDEX(D170:F170,G171)</f>
        <v>8.3333333333333329E-2</v>
      </c>
      <c r="I171" s="13">
        <f>H171</f>
        <v>8.3333333333333329E-2</v>
      </c>
      <c r="J171" s="20" t="s">
        <v>36</v>
      </c>
      <c r="K171" s="8">
        <f>K168/3</f>
        <v>8.3333333333333329E-2</v>
      </c>
      <c r="L171" s="11" t="e">
        <f>IF(#REF!="Sí",1)+IF(#REF!="No",0)</f>
        <v>#REF!</v>
      </c>
      <c r="M171" s="21"/>
      <c r="N171" s="21"/>
      <c r="O171" s="21"/>
      <c r="P171" s="11">
        <v>3</v>
      </c>
      <c r="Q171" s="12">
        <f>INDEX(M170:O170,P171)</f>
        <v>8.3333333333333329E-2</v>
      </c>
      <c r="R171" s="13">
        <f>Q171</f>
        <v>8.3333333333333329E-2</v>
      </c>
      <c r="S171" s="20"/>
      <c r="T171" s="8">
        <f>T168/3</f>
        <v>8.3333333333333329E-2</v>
      </c>
      <c r="U171" s="11" t="e">
        <f>IF(#REF!="Sí",1)+IF(#REF!="No",0)</f>
        <v>#REF!</v>
      </c>
      <c r="V171" s="21"/>
      <c r="W171" s="21"/>
      <c r="X171" s="21"/>
      <c r="Y171" s="11">
        <v>3</v>
      </c>
      <c r="Z171" s="12">
        <f>INDEX(V170:X170,Y171)</f>
        <v>8.3333333333333329E-2</v>
      </c>
      <c r="AA171" s="13">
        <f>Z171</f>
        <v>8.3333333333333329E-2</v>
      </c>
      <c r="AB171" s="20" t="s">
        <v>36</v>
      </c>
      <c r="AC171" s="8">
        <f>AC168/3</f>
        <v>8.3333333333333329E-2</v>
      </c>
      <c r="AD171" s="11" t="e">
        <f>IF(#REF!="Sí",1)+IF(#REF!="No",0)</f>
        <v>#REF!</v>
      </c>
      <c r="AE171" s="21"/>
      <c r="AF171" s="21"/>
      <c r="AG171" s="21"/>
      <c r="AH171" s="11">
        <v>2</v>
      </c>
      <c r="AI171" s="12">
        <f>INDEX(AE170:AG170,AH171)</f>
        <v>6.25E-2</v>
      </c>
      <c r="AJ171" s="13">
        <f>AI171</f>
        <v>6.25E-2</v>
      </c>
      <c r="AK171" s="14"/>
    </row>
    <row r="172" spans="1:37" ht="14.4" hidden="1" customHeight="1">
      <c r="A172" s="6"/>
      <c r="B172" s="19"/>
      <c r="C172" s="28"/>
      <c r="D172" s="10">
        <f>(C173/2)*1</f>
        <v>4.1666666666666664E-2</v>
      </c>
      <c r="E172" s="10">
        <f>(C173/2)*1.5</f>
        <v>6.25E-2</v>
      </c>
      <c r="F172" s="10">
        <f>(C173/2)*2</f>
        <v>8.3333333333333329E-2</v>
      </c>
      <c r="G172" s="17"/>
      <c r="H172" s="17"/>
      <c r="I172" s="18"/>
      <c r="J172" s="28"/>
      <c r="K172" s="28"/>
      <c r="L172" s="19"/>
      <c r="M172" s="10">
        <f>(K173/2)*1</f>
        <v>4.1666666666666664E-2</v>
      </c>
      <c r="N172" s="10">
        <f>(K173/2)*1.5</f>
        <v>6.25E-2</v>
      </c>
      <c r="O172" s="10">
        <f>(K173/2)*2</f>
        <v>8.3333333333333329E-2</v>
      </c>
      <c r="P172" s="17"/>
      <c r="Q172" s="17"/>
      <c r="R172" s="18"/>
      <c r="S172" s="28"/>
      <c r="T172" s="28"/>
      <c r="U172" s="19"/>
      <c r="V172" s="10">
        <f>(R173/2)*1</f>
        <v>4.1666666666666664E-2</v>
      </c>
      <c r="W172" s="10">
        <f>(R173/2)*1.5</f>
        <v>6.25E-2</v>
      </c>
      <c r="X172" s="10">
        <f>(R173/2)*2</f>
        <v>8.3333333333333329E-2</v>
      </c>
      <c r="Y172" s="17"/>
      <c r="Z172" s="17"/>
      <c r="AA172" s="18"/>
      <c r="AB172" s="28"/>
      <c r="AC172" s="28"/>
      <c r="AD172" s="19"/>
      <c r="AE172" s="10">
        <f>(AC173/2)*1</f>
        <v>4.1666666666666664E-2</v>
      </c>
      <c r="AF172" s="10">
        <f>(AC173/2)*1.5</f>
        <v>6.25E-2</v>
      </c>
      <c r="AG172" s="10">
        <f>(AC173/2)*2</f>
        <v>8.3333333333333329E-2</v>
      </c>
      <c r="AH172" s="17"/>
      <c r="AI172" s="17"/>
      <c r="AJ172" s="18"/>
      <c r="AK172" s="6"/>
    </row>
    <row r="173" spans="1:37" ht="15" thickBot="1">
      <c r="A173" s="6"/>
      <c r="B173" s="20" t="s">
        <v>36</v>
      </c>
      <c r="C173" s="8">
        <f>C168/3</f>
        <v>8.3333333333333329E-2</v>
      </c>
      <c r="D173" s="21"/>
      <c r="E173" s="21"/>
      <c r="F173" s="21"/>
      <c r="G173" s="11">
        <v>3</v>
      </c>
      <c r="H173" s="12">
        <f>INDEX(D172:F172,G173)</f>
        <v>8.3333333333333329E-2</v>
      </c>
      <c r="I173" s="13">
        <f>H173</f>
        <v>8.3333333333333329E-2</v>
      </c>
      <c r="J173" s="20" t="s">
        <v>36</v>
      </c>
      <c r="K173" s="8">
        <f>K168/3</f>
        <v>8.3333333333333329E-2</v>
      </c>
      <c r="L173" s="11" t="e">
        <f>IF(#REF!="Sí",1)+IF(#REF!="No",0)</f>
        <v>#REF!</v>
      </c>
      <c r="M173" s="21"/>
      <c r="N173" s="21"/>
      <c r="O173" s="21"/>
      <c r="P173" s="11">
        <v>3</v>
      </c>
      <c r="Q173" s="12">
        <f>INDEX(M172:O172,P173)</f>
        <v>8.3333333333333329E-2</v>
      </c>
      <c r="R173" s="13">
        <f>Q173</f>
        <v>8.3333333333333329E-2</v>
      </c>
      <c r="S173" s="20"/>
      <c r="T173" s="8">
        <f>T168/3</f>
        <v>8.3333333333333329E-2</v>
      </c>
      <c r="U173" s="11" t="e">
        <f>IF(#REF!="Sí",1)+IF(#REF!="No",0)</f>
        <v>#REF!</v>
      </c>
      <c r="V173" s="21"/>
      <c r="W173" s="21"/>
      <c r="X173" s="21"/>
      <c r="Y173" s="11">
        <v>3</v>
      </c>
      <c r="Z173" s="12">
        <f>INDEX(V172:X172,Y173)</f>
        <v>8.3333333333333329E-2</v>
      </c>
      <c r="AA173" s="13">
        <f>Z173</f>
        <v>8.3333333333333329E-2</v>
      </c>
      <c r="AB173" s="20" t="s">
        <v>36</v>
      </c>
      <c r="AC173" s="8">
        <f>AC168/3</f>
        <v>8.3333333333333329E-2</v>
      </c>
      <c r="AD173" s="11" t="e">
        <f>IF(#REF!="Sí",1)+IF(#REF!="No",0)</f>
        <v>#REF!</v>
      </c>
      <c r="AE173" s="21"/>
      <c r="AF173" s="21"/>
      <c r="AG173" s="21"/>
      <c r="AH173" s="11">
        <v>2</v>
      </c>
      <c r="AI173" s="12">
        <f>INDEX(AE172:AG172,AH173)</f>
        <v>6.25E-2</v>
      </c>
      <c r="AJ173" s="13">
        <f>AI173</f>
        <v>6.25E-2</v>
      </c>
      <c r="AK173" s="6"/>
    </row>
    <row r="174" spans="1:37" ht="14.4" hidden="1" customHeight="1" thickBot="1">
      <c r="A174" s="6"/>
      <c r="B174" s="19"/>
      <c r="C174" s="28"/>
      <c r="D174" s="10">
        <f>(C175/2)*1</f>
        <v>4.1666666666666664E-2</v>
      </c>
      <c r="E174" s="10">
        <f>(C175/2)*1.5</f>
        <v>6.25E-2</v>
      </c>
      <c r="F174" s="10">
        <f>(C175/2)*2</f>
        <v>8.3333333333333329E-2</v>
      </c>
      <c r="G174" s="17"/>
      <c r="H174" s="17"/>
      <c r="I174" s="18"/>
      <c r="J174" s="28"/>
      <c r="K174" s="28"/>
      <c r="L174" s="19"/>
      <c r="M174" s="10">
        <f>(K175/2)*1</f>
        <v>4.1666666666666664E-2</v>
      </c>
      <c r="N174" s="10">
        <f>(K175/2)*1.5</f>
        <v>6.25E-2</v>
      </c>
      <c r="O174" s="10">
        <f>(K175/2)*2</f>
        <v>8.3333333333333329E-2</v>
      </c>
      <c r="P174" s="17"/>
      <c r="Q174" s="17"/>
      <c r="R174" s="18"/>
      <c r="S174" s="28"/>
      <c r="T174" s="28"/>
      <c r="U174" s="19"/>
      <c r="V174" s="10">
        <f>(R175/2)*1</f>
        <v>4.1666666666666664E-2</v>
      </c>
      <c r="W174" s="10">
        <f>(R175/2)*1.5</f>
        <v>6.25E-2</v>
      </c>
      <c r="X174" s="10">
        <f>(R175/2)*2</f>
        <v>8.3333333333333329E-2</v>
      </c>
      <c r="Y174" s="17"/>
      <c r="Z174" s="17"/>
      <c r="AA174" s="18"/>
      <c r="AB174" s="28"/>
      <c r="AC174" s="28"/>
      <c r="AD174" s="19"/>
      <c r="AE174" s="10">
        <f>(AC175/2)*1</f>
        <v>4.1666666666666664E-2</v>
      </c>
      <c r="AF174" s="10">
        <f>(AC175/2)*1.5</f>
        <v>6.25E-2</v>
      </c>
      <c r="AG174" s="10">
        <f>(AC175/2)*2</f>
        <v>8.3333333333333329E-2</v>
      </c>
      <c r="AH174" s="17"/>
      <c r="AI174" s="17"/>
      <c r="AJ174" s="18"/>
      <c r="AK174" s="6"/>
    </row>
    <row r="175" spans="1:37" ht="15" thickBot="1">
      <c r="A175" s="6"/>
      <c r="B175" s="20" t="s">
        <v>36</v>
      </c>
      <c r="C175" s="8">
        <f>C168/3</f>
        <v>8.3333333333333329E-2</v>
      </c>
      <c r="D175" s="21"/>
      <c r="E175" s="21"/>
      <c r="F175" s="21"/>
      <c r="G175" s="11">
        <v>3</v>
      </c>
      <c r="H175" s="12">
        <f>INDEX(D174:F174,G175)</f>
        <v>8.3333333333333329E-2</v>
      </c>
      <c r="I175" s="13">
        <f>H175</f>
        <v>8.3333333333333329E-2</v>
      </c>
      <c r="J175" s="20" t="s">
        <v>36</v>
      </c>
      <c r="K175" s="8">
        <f>K168/3</f>
        <v>8.3333333333333329E-2</v>
      </c>
      <c r="L175" s="11" t="e">
        <f>IF(#REF!="Sí",1)+IF(#REF!="No",0)</f>
        <v>#REF!</v>
      </c>
      <c r="M175" s="21"/>
      <c r="N175" s="21"/>
      <c r="O175" s="21"/>
      <c r="P175" s="11">
        <v>3</v>
      </c>
      <c r="Q175" s="12">
        <f>INDEX(M174:O174,P175)</f>
        <v>8.3333333333333329E-2</v>
      </c>
      <c r="R175" s="13">
        <f>Q175</f>
        <v>8.3333333333333329E-2</v>
      </c>
      <c r="S175" s="20"/>
      <c r="T175" s="8">
        <f>T168/3</f>
        <v>8.3333333333333329E-2</v>
      </c>
      <c r="U175" s="11" t="e">
        <f>IF(#REF!="Sí",1)+IF(#REF!="No",0)</f>
        <v>#REF!</v>
      </c>
      <c r="V175" s="21"/>
      <c r="W175" s="21"/>
      <c r="X175" s="21"/>
      <c r="Y175" s="11">
        <v>3</v>
      </c>
      <c r="Z175" s="12">
        <f>INDEX(V174:X174,Y175)</f>
        <v>8.3333333333333329E-2</v>
      </c>
      <c r="AA175" s="13">
        <f>Z175</f>
        <v>8.3333333333333329E-2</v>
      </c>
      <c r="AB175" s="20" t="s">
        <v>36</v>
      </c>
      <c r="AC175" s="8">
        <f>AC168/3</f>
        <v>8.3333333333333329E-2</v>
      </c>
      <c r="AD175" s="11" t="e">
        <f>IF(#REF!="Sí",1)+IF(#REF!="No",0)</f>
        <v>#REF!</v>
      </c>
      <c r="AE175" s="21"/>
      <c r="AF175" s="21"/>
      <c r="AG175" s="21"/>
      <c r="AH175" s="11">
        <v>3</v>
      </c>
      <c r="AI175" s="33">
        <f>INDEX(AE174:AG174,AH175)</f>
        <v>8.3333333333333329E-2</v>
      </c>
      <c r="AJ175" s="13">
        <f>AI175</f>
        <v>8.3333333333333329E-2</v>
      </c>
      <c r="AK175" s="15">
        <f>SUM(I176,R176,AA176,AJ176)</f>
        <v>0.95833333333333326</v>
      </c>
    </row>
    <row r="176" spans="1:37" s="5" customFormat="1" ht="14.4" customHeight="1">
      <c r="A176" s="6"/>
      <c r="B176" s="28"/>
      <c r="C176" s="28"/>
      <c r="D176" s="28"/>
      <c r="E176" s="28"/>
      <c r="F176" s="28"/>
      <c r="G176" s="28"/>
      <c r="H176" s="28"/>
      <c r="I176" s="34">
        <f>SUM(I171+I173+I175)</f>
        <v>0.25</v>
      </c>
      <c r="J176" s="28"/>
      <c r="K176" s="28"/>
      <c r="L176"/>
      <c r="M176"/>
      <c r="N176"/>
      <c r="O176"/>
      <c r="P176"/>
      <c r="Q176"/>
      <c r="R176" s="34">
        <f>SUM(R171+R173+R175)</f>
        <v>0.25</v>
      </c>
      <c r="S176" s="28"/>
      <c r="T176" s="28"/>
      <c r="U176"/>
      <c r="V176"/>
      <c r="W176"/>
      <c r="X176"/>
      <c r="Y176"/>
      <c r="Z176"/>
      <c r="AA176" s="34">
        <f>SUM(AA171+AA173+AA175)</f>
        <v>0.25</v>
      </c>
      <c r="AB176" s="28"/>
      <c r="AC176" s="28"/>
      <c r="AD176"/>
      <c r="AE176"/>
      <c r="AF176"/>
      <c r="AG176"/>
      <c r="AH176"/>
      <c r="AI176"/>
      <c r="AJ176" s="34">
        <f>SUM(AJ171+AJ173+AJ175)</f>
        <v>0.20833333333333331</v>
      </c>
      <c r="AK176" s="6"/>
    </row>
  </sheetData>
  <mergeCells count="288">
    <mergeCell ref="AI1:AI2"/>
    <mergeCell ref="AJ1:AJ2"/>
    <mergeCell ref="AK1:AK2"/>
    <mergeCell ref="P1:P2"/>
    <mergeCell ref="Q1:Q2"/>
    <mergeCell ref="R1:R2"/>
    <mergeCell ref="V1:X2"/>
    <mergeCell ref="Y1:Y2"/>
    <mergeCell ref="Z1:Z2"/>
    <mergeCell ref="D13:F14"/>
    <mergeCell ref="G13:G14"/>
    <mergeCell ref="H13:H14"/>
    <mergeCell ref="I13:I14"/>
    <mergeCell ref="L13:L14"/>
    <mergeCell ref="M13:O14"/>
    <mergeCell ref="AA1:AA2"/>
    <mergeCell ref="AE1:AG2"/>
    <mergeCell ref="AH1:AH2"/>
    <mergeCell ref="D1:F2"/>
    <mergeCell ref="G1:G2"/>
    <mergeCell ref="H1:H2"/>
    <mergeCell ref="I1:I2"/>
    <mergeCell ref="L1:L2"/>
    <mergeCell ref="M1:O2"/>
    <mergeCell ref="AA13:AA14"/>
    <mergeCell ref="AE13:AG14"/>
    <mergeCell ref="AH13:AH14"/>
    <mergeCell ref="AI13:AI14"/>
    <mergeCell ref="AJ13:AJ14"/>
    <mergeCell ref="AK13:AK14"/>
    <mergeCell ref="P13:P14"/>
    <mergeCell ref="Q13:Q14"/>
    <mergeCell ref="R13:R14"/>
    <mergeCell ref="V13:X14"/>
    <mergeCell ref="Y13:Y14"/>
    <mergeCell ref="Z13:Z14"/>
    <mergeCell ref="AI24:AI25"/>
    <mergeCell ref="AJ24:AJ25"/>
    <mergeCell ref="AK24:AK25"/>
    <mergeCell ref="P24:P25"/>
    <mergeCell ref="Q24:Q25"/>
    <mergeCell ref="R24:R25"/>
    <mergeCell ref="V24:X25"/>
    <mergeCell ref="Y24:Y25"/>
    <mergeCell ref="Z24:Z25"/>
    <mergeCell ref="D35:F36"/>
    <mergeCell ref="G35:G36"/>
    <mergeCell ref="H35:H36"/>
    <mergeCell ref="I35:I36"/>
    <mergeCell ref="L35:L36"/>
    <mergeCell ref="M35:O36"/>
    <mergeCell ref="AA24:AA25"/>
    <mergeCell ref="AE24:AG25"/>
    <mergeCell ref="AH24:AH25"/>
    <mergeCell ref="D24:F25"/>
    <mergeCell ref="G24:G25"/>
    <mergeCell ref="H24:H25"/>
    <mergeCell ref="I24:I25"/>
    <mergeCell ref="L24:L25"/>
    <mergeCell ref="M24:O25"/>
    <mergeCell ref="AA35:AA36"/>
    <mergeCell ref="AE35:AG36"/>
    <mergeCell ref="AH35:AH36"/>
    <mergeCell ref="AI35:AI36"/>
    <mergeCell ref="AJ35:AJ36"/>
    <mergeCell ref="AK35:AK36"/>
    <mergeCell ref="P35:P36"/>
    <mergeCell ref="Q35:Q36"/>
    <mergeCell ref="R35:R36"/>
    <mergeCell ref="V35:X36"/>
    <mergeCell ref="Y35:Y36"/>
    <mergeCell ref="Z35:Z36"/>
    <mergeCell ref="AI46:AI47"/>
    <mergeCell ref="AJ46:AJ47"/>
    <mergeCell ref="AK46:AK47"/>
    <mergeCell ref="P46:P47"/>
    <mergeCell ref="Q46:Q47"/>
    <mergeCell ref="R46:R47"/>
    <mergeCell ref="V46:X47"/>
    <mergeCell ref="Y46:Y47"/>
    <mergeCell ref="Z46:Z47"/>
    <mergeCell ref="D57:F58"/>
    <mergeCell ref="G57:G58"/>
    <mergeCell ref="H57:H58"/>
    <mergeCell ref="I57:I58"/>
    <mergeCell ref="L57:L58"/>
    <mergeCell ref="M57:O58"/>
    <mergeCell ref="AA46:AA47"/>
    <mergeCell ref="AE46:AG47"/>
    <mergeCell ref="AH46:AH47"/>
    <mergeCell ref="D46:F47"/>
    <mergeCell ref="G46:G47"/>
    <mergeCell ref="H46:H47"/>
    <mergeCell ref="I46:I47"/>
    <mergeCell ref="L46:L47"/>
    <mergeCell ref="M46:O47"/>
    <mergeCell ref="AA57:AA58"/>
    <mergeCell ref="AE57:AG58"/>
    <mergeCell ref="AH57:AH58"/>
    <mergeCell ref="AI57:AI58"/>
    <mergeCell ref="AJ57:AJ58"/>
    <mergeCell ref="AK57:AK58"/>
    <mergeCell ref="P57:P58"/>
    <mergeCell ref="Q57:Q58"/>
    <mergeCell ref="R57:R58"/>
    <mergeCell ref="V57:X58"/>
    <mergeCell ref="Y57:Y58"/>
    <mergeCell ref="Z57:Z58"/>
    <mergeCell ref="AI68:AI69"/>
    <mergeCell ref="AJ68:AJ69"/>
    <mergeCell ref="AK68:AK69"/>
    <mergeCell ref="P68:P69"/>
    <mergeCell ref="Q68:Q69"/>
    <mergeCell ref="R68:R69"/>
    <mergeCell ref="V68:X69"/>
    <mergeCell ref="Y68:Y69"/>
    <mergeCell ref="Z68:Z69"/>
    <mergeCell ref="D79:F80"/>
    <mergeCell ref="G79:G80"/>
    <mergeCell ref="H79:H80"/>
    <mergeCell ref="I79:I80"/>
    <mergeCell ref="L79:L80"/>
    <mergeCell ref="M79:O80"/>
    <mergeCell ref="AA68:AA69"/>
    <mergeCell ref="AE68:AG69"/>
    <mergeCell ref="AH68:AH69"/>
    <mergeCell ref="D68:F69"/>
    <mergeCell ref="G68:G69"/>
    <mergeCell ref="H68:H69"/>
    <mergeCell ref="I68:I69"/>
    <mergeCell ref="L68:L69"/>
    <mergeCell ref="M68:O69"/>
    <mergeCell ref="AA79:AA80"/>
    <mergeCell ref="AE79:AG80"/>
    <mergeCell ref="AH79:AH80"/>
    <mergeCell ref="AI79:AI80"/>
    <mergeCell ref="AJ79:AJ80"/>
    <mergeCell ref="AK79:AK80"/>
    <mergeCell ref="P79:P80"/>
    <mergeCell ref="Q79:Q80"/>
    <mergeCell ref="R79:R80"/>
    <mergeCell ref="V79:X80"/>
    <mergeCell ref="Y79:Y80"/>
    <mergeCell ref="Z79:Z80"/>
    <mergeCell ref="AI90:AI91"/>
    <mergeCell ref="AJ90:AJ91"/>
    <mergeCell ref="AK90:AK91"/>
    <mergeCell ref="P90:P91"/>
    <mergeCell ref="Q90:Q91"/>
    <mergeCell ref="R90:R91"/>
    <mergeCell ref="V90:X91"/>
    <mergeCell ref="Y90:Y91"/>
    <mergeCell ref="Z90:Z91"/>
    <mergeCell ref="D101:F102"/>
    <mergeCell ref="G101:G102"/>
    <mergeCell ref="H101:H102"/>
    <mergeCell ref="I101:I102"/>
    <mergeCell ref="L101:L102"/>
    <mergeCell ref="M101:O102"/>
    <mergeCell ref="AA90:AA91"/>
    <mergeCell ref="AE90:AG91"/>
    <mergeCell ref="AH90:AH91"/>
    <mergeCell ref="D90:F91"/>
    <mergeCell ref="G90:G91"/>
    <mergeCell ref="H90:H91"/>
    <mergeCell ref="I90:I91"/>
    <mergeCell ref="L90:L91"/>
    <mergeCell ref="M90:O91"/>
    <mergeCell ref="AA101:AA102"/>
    <mergeCell ref="AE101:AG102"/>
    <mergeCell ref="AH101:AH102"/>
    <mergeCell ref="AI101:AI102"/>
    <mergeCell ref="AJ101:AJ102"/>
    <mergeCell ref="AK101:AK102"/>
    <mergeCell ref="P101:P102"/>
    <mergeCell ref="Q101:Q102"/>
    <mergeCell ref="R101:R102"/>
    <mergeCell ref="V101:X102"/>
    <mergeCell ref="Y101:Y102"/>
    <mergeCell ref="Z101:Z102"/>
    <mergeCell ref="AI112:AI113"/>
    <mergeCell ref="AJ112:AJ113"/>
    <mergeCell ref="AK112:AK113"/>
    <mergeCell ref="P112:P113"/>
    <mergeCell ref="Q112:Q113"/>
    <mergeCell ref="R112:R113"/>
    <mergeCell ref="V112:X113"/>
    <mergeCell ref="Y112:Y113"/>
    <mergeCell ref="Z112:Z113"/>
    <mergeCell ref="D123:F124"/>
    <mergeCell ref="G123:G124"/>
    <mergeCell ref="H123:H124"/>
    <mergeCell ref="I123:I124"/>
    <mergeCell ref="L123:L124"/>
    <mergeCell ref="M123:O124"/>
    <mergeCell ref="AA112:AA113"/>
    <mergeCell ref="AE112:AG113"/>
    <mergeCell ref="AH112:AH113"/>
    <mergeCell ref="D112:F113"/>
    <mergeCell ref="G112:G113"/>
    <mergeCell ref="H112:H113"/>
    <mergeCell ref="I112:I113"/>
    <mergeCell ref="L112:L113"/>
    <mergeCell ref="M112:O113"/>
    <mergeCell ref="AA123:AA124"/>
    <mergeCell ref="AE123:AG124"/>
    <mergeCell ref="AH123:AH124"/>
    <mergeCell ref="AI123:AI124"/>
    <mergeCell ref="AJ123:AJ124"/>
    <mergeCell ref="AK123:AK124"/>
    <mergeCell ref="P123:P124"/>
    <mergeCell ref="Q123:Q124"/>
    <mergeCell ref="R123:R124"/>
    <mergeCell ref="V123:X124"/>
    <mergeCell ref="Y123:Y124"/>
    <mergeCell ref="Z123:Z124"/>
    <mergeCell ref="AI134:AI135"/>
    <mergeCell ref="AJ134:AJ135"/>
    <mergeCell ref="AK134:AK135"/>
    <mergeCell ref="P134:P135"/>
    <mergeCell ref="Q134:Q135"/>
    <mergeCell ref="R134:R135"/>
    <mergeCell ref="V134:X135"/>
    <mergeCell ref="Y134:Y135"/>
    <mergeCell ref="Z134:Z135"/>
    <mergeCell ref="D145:F146"/>
    <mergeCell ref="G145:G146"/>
    <mergeCell ref="H145:H146"/>
    <mergeCell ref="I145:I146"/>
    <mergeCell ref="L145:L146"/>
    <mergeCell ref="M145:O146"/>
    <mergeCell ref="AA134:AA135"/>
    <mergeCell ref="AE134:AG135"/>
    <mergeCell ref="AH134:AH135"/>
    <mergeCell ref="D134:F135"/>
    <mergeCell ref="G134:G135"/>
    <mergeCell ref="H134:H135"/>
    <mergeCell ref="I134:I135"/>
    <mergeCell ref="L134:L135"/>
    <mergeCell ref="M134:O135"/>
    <mergeCell ref="AA145:AA146"/>
    <mergeCell ref="AE145:AG146"/>
    <mergeCell ref="AH145:AH146"/>
    <mergeCell ref="AI145:AI146"/>
    <mergeCell ref="AJ145:AJ146"/>
    <mergeCell ref="AK145:AK146"/>
    <mergeCell ref="P145:P146"/>
    <mergeCell ref="Q145:Q146"/>
    <mergeCell ref="R145:R146"/>
    <mergeCell ref="V145:X146"/>
    <mergeCell ref="Y145:Y146"/>
    <mergeCell ref="Z145:Z146"/>
    <mergeCell ref="AI156:AI157"/>
    <mergeCell ref="AJ156:AJ157"/>
    <mergeCell ref="AK156:AK157"/>
    <mergeCell ref="P156:P157"/>
    <mergeCell ref="Q156:Q157"/>
    <mergeCell ref="R156:R157"/>
    <mergeCell ref="V156:X157"/>
    <mergeCell ref="Y156:Y157"/>
    <mergeCell ref="Z156:Z157"/>
    <mergeCell ref="D167:F168"/>
    <mergeCell ref="G167:G168"/>
    <mergeCell ref="H167:H168"/>
    <mergeCell ref="I167:I168"/>
    <mergeCell ref="L167:L168"/>
    <mergeCell ref="M167:O168"/>
    <mergeCell ref="AA156:AA157"/>
    <mergeCell ref="AE156:AG157"/>
    <mergeCell ref="AH156:AH157"/>
    <mergeCell ref="D156:F157"/>
    <mergeCell ref="G156:G157"/>
    <mergeCell ref="H156:H157"/>
    <mergeCell ref="I156:I157"/>
    <mergeCell ref="L156:L157"/>
    <mergeCell ref="M156:O157"/>
    <mergeCell ref="AA167:AA168"/>
    <mergeCell ref="AE167:AG168"/>
    <mergeCell ref="AH167:AH168"/>
    <mergeCell ref="AI167:AI168"/>
    <mergeCell ref="AJ167:AJ168"/>
    <mergeCell ref="AK167:AK168"/>
    <mergeCell ref="P167:P168"/>
    <mergeCell ref="Q167:Q168"/>
    <mergeCell ref="R167:R168"/>
    <mergeCell ref="V167:X168"/>
    <mergeCell ref="Y167:Y168"/>
    <mergeCell ref="Z167:Z16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L176"/>
  <sheetViews>
    <sheetView topLeftCell="A134" zoomScale="55" zoomScaleNormal="55" workbookViewId="0">
      <selection activeCell="A168" sqref="A168:B168"/>
    </sheetView>
  </sheetViews>
  <sheetFormatPr baseColWidth="10" defaultRowHeight="14.4"/>
  <cols>
    <col min="2" max="2" width="53.44140625" customWidth="1"/>
    <col min="3" max="3" width="25.77734375" customWidth="1"/>
    <col min="4" max="4" width="18.21875" customWidth="1"/>
    <col min="5" max="5" width="15.5546875" customWidth="1"/>
    <col min="6" max="6" width="14.44140625" customWidth="1"/>
    <col min="7" max="7" width="68.44140625" customWidth="1"/>
    <col min="8" max="8" width="27" customWidth="1"/>
    <col min="9" max="9" width="17.21875" customWidth="1"/>
    <col min="10" max="10" width="15.5546875" customWidth="1"/>
    <col min="11" max="11" width="19.109375" customWidth="1"/>
  </cols>
  <sheetData>
    <row r="1" spans="1:12" ht="28.8">
      <c r="A1" s="6"/>
      <c r="B1" s="6"/>
      <c r="C1" s="25" t="s">
        <v>158</v>
      </c>
      <c r="D1" s="156" t="s">
        <v>155</v>
      </c>
      <c r="E1" s="43"/>
      <c r="F1" s="156" t="s">
        <v>157</v>
      </c>
      <c r="G1" s="6"/>
      <c r="H1" s="25" t="s">
        <v>162</v>
      </c>
      <c r="I1" s="156" t="s">
        <v>155</v>
      </c>
      <c r="J1" s="43"/>
      <c r="K1" s="156" t="s">
        <v>161</v>
      </c>
    </row>
    <row r="2" spans="1:12">
      <c r="A2" s="52" t="str">
        <f>'Tabla Resultados.'!C3</f>
        <v>TPB.1.1</v>
      </c>
      <c r="B2" s="52" t="str">
        <f>'[1]TABLA_MTU-cambiar nombres aqui'!G3</f>
        <v>Aumento generación EERR</v>
      </c>
      <c r="C2" s="57">
        <v>0.5</v>
      </c>
      <c r="D2" s="157"/>
      <c r="E2" s="44"/>
      <c r="F2" s="157"/>
      <c r="G2" s="52" t="str">
        <f>B2</f>
        <v>Aumento generación EERR</v>
      </c>
      <c r="H2" s="57">
        <v>0.5</v>
      </c>
      <c r="I2" s="157"/>
      <c r="J2" s="44"/>
      <c r="K2" s="157"/>
    </row>
    <row r="3" spans="1:12">
      <c r="A3" s="6"/>
      <c r="B3" s="6"/>
      <c r="C3" s="6"/>
      <c r="D3" s="6"/>
      <c r="E3" s="6"/>
      <c r="F3" s="6"/>
      <c r="G3" s="6"/>
      <c r="H3" s="6"/>
      <c r="I3" s="6"/>
      <c r="J3" s="6"/>
      <c r="K3" s="6"/>
    </row>
    <row r="4" spans="1:12">
      <c r="A4" s="6"/>
      <c r="B4" s="54" t="s">
        <v>159</v>
      </c>
      <c r="C4" s="6"/>
      <c r="D4" s="6"/>
      <c r="E4" s="6"/>
      <c r="F4" s="6"/>
      <c r="G4" s="54" t="s">
        <v>160</v>
      </c>
      <c r="H4" s="6"/>
      <c r="I4" s="6"/>
      <c r="J4" s="6"/>
      <c r="K4" s="6"/>
    </row>
    <row r="5" spans="1:12" ht="14.4" customHeight="1">
      <c r="A5" s="6"/>
      <c r="B5" s="55" t="s">
        <v>152</v>
      </c>
      <c r="C5" s="8">
        <f>C2*0.5</f>
        <v>0.25</v>
      </c>
      <c r="D5" s="53" t="s">
        <v>156</v>
      </c>
      <c r="E5" s="11">
        <f>IF(D5="Sí",1)+IF(D5="No",0)</f>
        <v>1</v>
      </c>
      <c r="F5" s="13">
        <f>C5*E5</f>
        <v>0.25</v>
      </c>
      <c r="G5" s="20" t="s">
        <v>154</v>
      </c>
      <c r="H5" s="8">
        <f>H2</f>
        <v>0.5</v>
      </c>
      <c r="I5" s="53" t="s">
        <v>156</v>
      </c>
      <c r="J5" s="11">
        <f>IF(I5="Sí",1)+IF(I5="No",0)</f>
        <v>1</v>
      </c>
      <c r="K5" s="13">
        <f>H5*J5</f>
        <v>0.5</v>
      </c>
    </row>
    <row r="6" spans="1:12">
      <c r="A6" s="6"/>
      <c r="B6" s="19"/>
      <c r="C6" s="19"/>
      <c r="D6" s="21"/>
      <c r="E6" s="19"/>
      <c r="F6" s="18"/>
      <c r="G6" s="19"/>
      <c r="H6" s="19"/>
      <c r="I6" s="21"/>
      <c r="J6" s="19"/>
      <c r="K6" s="18"/>
    </row>
    <row r="7" spans="1:12">
      <c r="A7" s="6"/>
      <c r="B7" s="51" t="s">
        <v>153</v>
      </c>
      <c r="C7" s="8">
        <f>C2*0.5</f>
        <v>0.25</v>
      </c>
      <c r="D7" s="53" t="s">
        <v>156</v>
      </c>
      <c r="E7" s="11">
        <f t="shared" ref="E7:E9" si="0">IF(D7="Sí",1)+IF(D7="No",0)</f>
        <v>1</v>
      </c>
      <c r="F7" s="13">
        <f>C7*E7</f>
        <v>0.25</v>
      </c>
      <c r="G7" s="20"/>
      <c r="H7" s="8"/>
      <c r="I7" s="53" t="s">
        <v>156</v>
      </c>
      <c r="J7" s="11">
        <f t="shared" ref="J7" si="1">IF(I7="Sí",1)+IF(I7="No",0)</f>
        <v>1</v>
      </c>
      <c r="K7" s="13">
        <f>H7*J7</f>
        <v>0</v>
      </c>
    </row>
    <row r="8" spans="1:12" ht="15" thickBot="1">
      <c r="A8" s="6"/>
      <c r="B8" s="19"/>
      <c r="C8" s="19"/>
      <c r="D8" s="21"/>
      <c r="E8" s="19"/>
      <c r="F8" s="18"/>
      <c r="G8" s="19"/>
      <c r="H8" s="19"/>
      <c r="I8" s="21"/>
      <c r="J8" s="19"/>
      <c r="K8" s="18"/>
    </row>
    <row r="9" spans="1:12" ht="15" thickBot="1">
      <c r="A9" s="6"/>
      <c r="B9" s="20"/>
      <c r="C9" s="8"/>
      <c r="D9" s="53"/>
      <c r="E9" s="11">
        <f t="shared" si="0"/>
        <v>0</v>
      </c>
      <c r="F9" s="13">
        <f>C9*E9</f>
        <v>0</v>
      </c>
      <c r="G9" s="55"/>
      <c r="H9" s="8"/>
      <c r="I9" s="53" t="s">
        <v>156</v>
      </c>
      <c r="J9" s="11">
        <f t="shared" ref="J9" si="2">IF(I9="Sí",1)+IF(I9="No",0)</f>
        <v>1</v>
      </c>
      <c r="K9" s="13">
        <f>H9*J9</f>
        <v>0</v>
      </c>
      <c r="L9" s="15">
        <f>F10+K10</f>
        <v>1</v>
      </c>
    </row>
    <row r="10" spans="1:12">
      <c r="A10" s="6"/>
      <c r="B10" s="5"/>
      <c r="C10" s="56">
        <f>SUM(C5:C9)</f>
        <v>0.5</v>
      </c>
      <c r="D10" s="5"/>
      <c r="E10" s="5"/>
      <c r="F10" s="16">
        <f>SUM(F5:F9)</f>
        <v>0.5</v>
      </c>
      <c r="G10" s="5"/>
      <c r="H10" s="56">
        <f>SUM(H5:H9)</f>
        <v>0.5</v>
      </c>
      <c r="I10" s="5"/>
      <c r="J10" s="5"/>
      <c r="K10" s="16">
        <f>SUM(K5:K9)</f>
        <v>0.5</v>
      </c>
    </row>
    <row r="11" spans="1:12">
      <c r="B11" s="5"/>
      <c r="C11" s="16"/>
      <c r="E11" s="5"/>
      <c r="G11" s="5"/>
      <c r="H11" s="16"/>
      <c r="J11" s="5"/>
    </row>
    <row r="13" spans="1:12" ht="14.4" customHeight="1">
      <c r="A13" s="6"/>
      <c r="B13" s="6"/>
      <c r="C13" s="25" t="s">
        <v>158</v>
      </c>
      <c r="D13" s="156" t="s">
        <v>155</v>
      </c>
      <c r="E13" s="43"/>
      <c r="F13" s="156" t="s">
        <v>157</v>
      </c>
      <c r="G13" s="6"/>
      <c r="H13" s="25" t="s">
        <v>162</v>
      </c>
      <c r="I13" s="156" t="s">
        <v>155</v>
      </c>
      <c r="J13" s="43"/>
      <c r="K13" s="156" t="s">
        <v>161</v>
      </c>
    </row>
    <row r="14" spans="1:12">
      <c r="A14" s="52" t="str">
        <f>'Tabla Resultados.'!C4</f>
        <v>TPB.1.2</v>
      </c>
      <c r="B14" s="52" t="str">
        <f>'[1]TABLA_MTU-cambiar nombres aqui'!G4</f>
        <v>Reducción de emisiones de GEI</v>
      </c>
      <c r="C14" s="57">
        <v>0.5</v>
      </c>
      <c r="D14" s="157"/>
      <c r="E14" s="44"/>
      <c r="F14" s="157"/>
      <c r="G14" s="52" t="str">
        <f>B14</f>
        <v>Reducción de emisiones de GEI</v>
      </c>
      <c r="H14" s="57">
        <v>0.5</v>
      </c>
      <c r="I14" s="157"/>
      <c r="J14" s="44"/>
      <c r="K14" s="157"/>
    </row>
    <row r="15" spans="1:12">
      <c r="A15" s="6"/>
      <c r="B15" s="6"/>
      <c r="C15" s="6"/>
      <c r="D15" s="6"/>
      <c r="E15" s="6"/>
      <c r="F15" s="6"/>
      <c r="G15" s="6"/>
      <c r="H15" s="6"/>
      <c r="I15" s="6"/>
      <c r="J15" s="6"/>
      <c r="K15" s="6"/>
    </row>
    <row r="16" spans="1:12">
      <c r="A16" s="6"/>
      <c r="B16" s="54" t="s">
        <v>159</v>
      </c>
      <c r="C16" s="6"/>
      <c r="D16" s="6"/>
      <c r="E16" s="6"/>
      <c r="F16" s="6"/>
      <c r="G16" s="54" t="s">
        <v>160</v>
      </c>
      <c r="H16" s="6"/>
      <c r="I16" s="6"/>
      <c r="J16" s="6"/>
      <c r="K16" s="6"/>
    </row>
    <row r="17" spans="1:12" ht="14.4" customHeight="1">
      <c r="A17" s="6"/>
      <c r="B17" s="55" t="s">
        <v>152</v>
      </c>
      <c r="C17" s="8">
        <f>C14*0.5</f>
        <v>0.25</v>
      </c>
      <c r="D17" s="53" t="s">
        <v>156</v>
      </c>
      <c r="E17" s="11">
        <f>IF(D17="Sí",1)+IF(D17="No",0)</f>
        <v>1</v>
      </c>
      <c r="F17" s="13">
        <f>C17*E17</f>
        <v>0.25</v>
      </c>
      <c r="G17" s="20" t="s">
        <v>154</v>
      </c>
      <c r="H17" s="8">
        <f>H14</f>
        <v>0.5</v>
      </c>
      <c r="I17" s="53" t="s">
        <v>156</v>
      </c>
      <c r="J17" s="11">
        <f>IF(I17="Sí",1)+IF(I17="No",0)</f>
        <v>1</v>
      </c>
      <c r="K17" s="13">
        <f>H17*J17</f>
        <v>0.5</v>
      </c>
    </row>
    <row r="18" spans="1:12">
      <c r="A18" s="6"/>
      <c r="B18" s="19"/>
      <c r="C18" s="19"/>
      <c r="D18" s="21"/>
      <c r="E18" s="19"/>
      <c r="F18" s="18"/>
      <c r="G18" s="19"/>
      <c r="H18" s="19"/>
      <c r="I18" s="21"/>
      <c r="J18" s="19"/>
      <c r="K18" s="18"/>
    </row>
    <row r="19" spans="1:12">
      <c r="A19" s="6"/>
      <c r="B19" s="51" t="s">
        <v>153</v>
      </c>
      <c r="C19" s="8">
        <f>C14*0.5</f>
        <v>0.25</v>
      </c>
      <c r="D19" s="53" t="s">
        <v>156</v>
      </c>
      <c r="E19" s="11">
        <f t="shared" ref="E19" si="3">IF(D19="Sí",1)+IF(D19="No",0)</f>
        <v>1</v>
      </c>
      <c r="F19" s="13">
        <f>C19*E19</f>
        <v>0.25</v>
      </c>
      <c r="G19" s="20"/>
      <c r="H19" s="8"/>
      <c r="I19" s="53" t="s">
        <v>156</v>
      </c>
      <c r="J19" s="11">
        <f t="shared" ref="J19" si="4">IF(I19="Sí",1)+IF(I19="No",0)</f>
        <v>1</v>
      </c>
      <c r="K19" s="13">
        <f>H19*J19</f>
        <v>0</v>
      </c>
    </row>
    <row r="20" spans="1:12" ht="15" thickBot="1">
      <c r="A20" s="6"/>
      <c r="B20" s="19"/>
      <c r="C20" s="19"/>
      <c r="D20" s="21"/>
      <c r="E20" s="19"/>
      <c r="F20" s="18"/>
      <c r="G20" s="19"/>
      <c r="H20" s="19"/>
      <c r="I20" s="21"/>
      <c r="J20" s="19"/>
      <c r="K20" s="18"/>
    </row>
    <row r="21" spans="1:12" ht="15" thickBot="1">
      <c r="A21" s="6"/>
      <c r="B21" s="20"/>
      <c r="C21" s="8"/>
      <c r="D21" s="53"/>
      <c r="E21" s="11">
        <f t="shared" ref="E21" si="5">IF(D21="Sí",1)+IF(D21="No",0)</f>
        <v>0</v>
      </c>
      <c r="F21" s="13">
        <f>C21*E21</f>
        <v>0</v>
      </c>
      <c r="G21" s="55"/>
      <c r="H21" s="8"/>
      <c r="I21" s="53" t="s">
        <v>156</v>
      </c>
      <c r="J21" s="11">
        <f t="shared" ref="J21" si="6">IF(I21="Sí",1)+IF(I21="No",0)</f>
        <v>1</v>
      </c>
      <c r="K21" s="13">
        <f>H21*J21</f>
        <v>0</v>
      </c>
      <c r="L21" s="15">
        <f>F22+K22</f>
        <v>1</v>
      </c>
    </row>
    <row r="22" spans="1:12">
      <c r="B22" s="5"/>
      <c r="C22" s="56">
        <f>SUM(C17:C21)</f>
        <v>0.5</v>
      </c>
      <c r="D22" s="5"/>
      <c r="E22" s="5"/>
      <c r="F22" s="16">
        <f>SUM(F17:F21)</f>
        <v>0.5</v>
      </c>
      <c r="G22" s="5"/>
      <c r="H22" s="56">
        <f>SUM(H17:H21)</f>
        <v>0.5</v>
      </c>
      <c r="I22" s="5"/>
      <c r="J22" s="5"/>
      <c r="K22" s="16">
        <f>SUM(K17:K21)</f>
        <v>0.5</v>
      </c>
    </row>
    <row r="24" spans="1:12" ht="14.4" customHeight="1">
      <c r="A24" s="6"/>
      <c r="B24" s="6"/>
      <c r="C24" s="25" t="s">
        <v>158</v>
      </c>
      <c r="D24" s="156" t="s">
        <v>155</v>
      </c>
      <c r="E24" s="43"/>
      <c r="F24" s="156" t="s">
        <v>157</v>
      </c>
      <c r="G24" s="6"/>
      <c r="H24" s="25" t="s">
        <v>162</v>
      </c>
      <c r="I24" s="156" t="s">
        <v>155</v>
      </c>
      <c r="J24" s="43"/>
      <c r="K24" s="156" t="s">
        <v>161</v>
      </c>
    </row>
    <row r="25" spans="1:12">
      <c r="A25" s="52" t="str">
        <f>'Tabla Resultados.'!C5</f>
        <v>TPB.1.3</v>
      </c>
      <c r="B25" s="52" t="str">
        <f>'[1]TABLA_MTU-cambiar nombres aqui'!G5</f>
        <v>Potenciación de la autosuficiencia conectada</v>
      </c>
      <c r="C25" s="57">
        <v>0.5</v>
      </c>
      <c r="D25" s="157"/>
      <c r="E25" s="44"/>
      <c r="F25" s="157"/>
      <c r="G25" s="52" t="str">
        <f>B25</f>
        <v>Potenciación de la autosuficiencia conectada</v>
      </c>
      <c r="H25" s="57">
        <v>0.5</v>
      </c>
      <c r="I25" s="157"/>
      <c r="J25" s="44"/>
      <c r="K25" s="157"/>
    </row>
    <row r="26" spans="1:12">
      <c r="A26" s="6"/>
      <c r="B26" s="6"/>
      <c r="C26" s="6"/>
      <c r="D26" s="6"/>
      <c r="E26" s="6"/>
      <c r="F26" s="6"/>
      <c r="G26" s="6"/>
      <c r="H26" s="6"/>
      <c r="I26" s="6"/>
      <c r="J26" s="6"/>
      <c r="K26" s="6"/>
    </row>
    <row r="27" spans="1:12">
      <c r="A27" s="6"/>
      <c r="B27" s="54" t="s">
        <v>159</v>
      </c>
      <c r="C27" s="6"/>
      <c r="D27" s="6"/>
      <c r="E27" s="6"/>
      <c r="F27" s="6"/>
      <c r="G27" s="54" t="s">
        <v>160</v>
      </c>
      <c r="H27" s="6"/>
      <c r="I27" s="6"/>
      <c r="J27" s="6"/>
      <c r="K27" s="6"/>
    </row>
    <row r="28" spans="1:12" ht="14.4" customHeight="1">
      <c r="A28" s="6"/>
      <c r="B28" s="55" t="s">
        <v>152</v>
      </c>
      <c r="C28" s="8">
        <f>C25*0.5</f>
        <v>0.25</v>
      </c>
      <c r="D28" s="53" t="s">
        <v>156</v>
      </c>
      <c r="E28" s="11">
        <f>IF(D28="Sí",1)+IF(D28="No",0)</f>
        <v>1</v>
      </c>
      <c r="F28" s="13">
        <f>C28*E28</f>
        <v>0.25</v>
      </c>
      <c r="G28" s="20" t="s">
        <v>154</v>
      </c>
      <c r="H28" s="8">
        <f>H25</f>
        <v>0.5</v>
      </c>
      <c r="I28" s="53" t="s">
        <v>156</v>
      </c>
      <c r="J28" s="11">
        <f>IF(I28="Sí",1)+IF(I28="No",0)</f>
        <v>1</v>
      </c>
      <c r="K28" s="13">
        <f>H28*J28</f>
        <v>0.5</v>
      </c>
    </row>
    <row r="29" spans="1:12">
      <c r="A29" s="6"/>
      <c r="B29" s="19"/>
      <c r="C29" s="19"/>
      <c r="D29" s="21"/>
      <c r="E29" s="19"/>
      <c r="F29" s="18"/>
      <c r="G29" s="19"/>
      <c r="H29" s="19"/>
      <c r="I29" s="21"/>
      <c r="J29" s="19"/>
      <c r="K29" s="18"/>
    </row>
    <row r="30" spans="1:12">
      <c r="A30" s="6"/>
      <c r="B30" s="51" t="s">
        <v>153</v>
      </c>
      <c r="C30" s="8">
        <f>C25*0.5</f>
        <v>0.25</v>
      </c>
      <c r="D30" s="53" t="s">
        <v>156</v>
      </c>
      <c r="E30" s="11">
        <f t="shared" ref="E30" si="7">IF(D30="Sí",1)+IF(D30="No",0)</f>
        <v>1</v>
      </c>
      <c r="F30" s="13">
        <f>C30*E30</f>
        <v>0.25</v>
      </c>
      <c r="G30" s="20"/>
      <c r="H30" s="8"/>
      <c r="I30" s="53" t="s">
        <v>156</v>
      </c>
      <c r="J30" s="11">
        <f t="shared" ref="J30" si="8">IF(I30="Sí",1)+IF(I30="No",0)</f>
        <v>1</v>
      </c>
      <c r="K30" s="13">
        <f>H30*J30</f>
        <v>0</v>
      </c>
    </row>
    <row r="31" spans="1:12" ht="15" thickBot="1">
      <c r="A31" s="6"/>
      <c r="B31" s="19"/>
      <c r="C31" s="19"/>
      <c r="D31" s="21"/>
      <c r="E31" s="19"/>
      <c r="F31" s="18"/>
      <c r="G31" s="19"/>
      <c r="H31" s="19"/>
      <c r="I31" s="21"/>
      <c r="J31" s="19"/>
      <c r="K31" s="18"/>
    </row>
    <row r="32" spans="1:12" ht="15" thickBot="1">
      <c r="A32" s="6"/>
      <c r="B32" s="20"/>
      <c r="C32" s="8"/>
      <c r="D32" s="53"/>
      <c r="E32" s="11">
        <f t="shared" ref="E32" si="9">IF(D32="Sí",1)+IF(D32="No",0)</f>
        <v>0</v>
      </c>
      <c r="F32" s="13">
        <f>C32*E32</f>
        <v>0</v>
      </c>
      <c r="G32" s="55"/>
      <c r="H32" s="8"/>
      <c r="I32" s="53" t="s">
        <v>156</v>
      </c>
      <c r="J32" s="11">
        <f t="shared" ref="J32" si="10">IF(I32="Sí",1)+IF(I32="No",0)</f>
        <v>1</v>
      </c>
      <c r="K32" s="13">
        <f>H32*J32</f>
        <v>0</v>
      </c>
      <c r="L32" s="15">
        <f>F33+K33</f>
        <v>1</v>
      </c>
    </row>
    <row r="33" spans="1:12">
      <c r="B33" s="5"/>
      <c r="C33" s="56">
        <f>SUM(C28:C32)</f>
        <v>0.5</v>
      </c>
      <c r="D33" s="5"/>
      <c r="E33" s="5"/>
      <c r="F33" s="16">
        <f>SUM(F28:F32)</f>
        <v>0.5</v>
      </c>
      <c r="G33" s="5"/>
      <c r="H33" s="56">
        <f>SUM(H28:H32)</f>
        <v>0.5</v>
      </c>
      <c r="I33" s="5"/>
      <c r="J33" s="5"/>
      <c r="K33" s="16">
        <f>SUM(K28:K32)</f>
        <v>0.5</v>
      </c>
    </row>
    <row r="35" spans="1:12" ht="14.4" customHeight="1">
      <c r="A35" s="6"/>
      <c r="B35" s="6"/>
      <c r="C35" s="25" t="s">
        <v>158</v>
      </c>
      <c r="D35" s="156" t="s">
        <v>155</v>
      </c>
      <c r="E35" s="43"/>
      <c r="F35" s="156" t="s">
        <v>157</v>
      </c>
      <c r="G35" s="6"/>
      <c r="H35" s="25" t="s">
        <v>162</v>
      </c>
      <c r="I35" s="156" t="s">
        <v>155</v>
      </c>
      <c r="J35" s="43"/>
      <c r="K35" s="156" t="s">
        <v>161</v>
      </c>
    </row>
    <row r="36" spans="1:12">
      <c r="A36" s="52" t="str">
        <f>'Tabla Resultados.'!C6</f>
        <v>TPB.2.1</v>
      </c>
      <c r="B36" s="52" t="str">
        <f>'[1]TABLA_MTU-cambiar nombres aqui'!G6</f>
        <v>Autosuficiencia hídrica conectada</v>
      </c>
      <c r="C36" s="57">
        <v>0.5</v>
      </c>
      <c r="D36" s="157"/>
      <c r="E36" s="44"/>
      <c r="F36" s="157"/>
      <c r="G36" s="52" t="str">
        <f>B36</f>
        <v>Autosuficiencia hídrica conectada</v>
      </c>
      <c r="H36" s="57">
        <v>0.5</v>
      </c>
      <c r="I36" s="157"/>
      <c r="J36" s="44"/>
      <c r="K36" s="157"/>
    </row>
    <row r="37" spans="1:12">
      <c r="A37" s="6"/>
      <c r="B37" s="6"/>
      <c r="C37" s="6"/>
      <c r="D37" s="6"/>
      <c r="E37" s="6"/>
      <c r="F37" s="6"/>
      <c r="G37" s="6"/>
      <c r="H37" s="6"/>
      <c r="I37" s="6"/>
      <c r="J37" s="6"/>
      <c r="K37" s="6"/>
    </row>
    <row r="38" spans="1:12">
      <c r="A38" s="6"/>
      <c r="B38" s="54" t="s">
        <v>159</v>
      </c>
      <c r="C38" s="6"/>
      <c r="D38" s="6"/>
      <c r="E38" s="6"/>
      <c r="F38" s="6"/>
      <c r="G38" s="54" t="s">
        <v>160</v>
      </c>
      <c r="H38" s="6"/>
      <c r="I38" s="6"/>
      <c r="J38" s="6"/>
      <c r="K38" s="6"/>
    </row>
    <row r="39" spans="1:12" ht="14.4" customHeight="1">
      <c r="A39" s="6"/>
      <c r="B39" s="55" t="s">
        <v>152</v>
      </c>
      <c r="C39" s="8">
        <f>C36*0.5</f>
        <v>0.25</v>
      </c>
      <c r="D39" s="53" t="s">
        <v>156</v>
      </c>
      <c r="E39" s="11">
        <f>IF(D39="Sí",1)+IF(D39="No",0)</f>
        <v>1</v>
      </c>
      <c r="F39" s="13">
        <f>C39*E39</f>
        <v>0.25</v>
      </c>
      <c r="G39" s="20" t="s">
        <v>154</v>
      </c>
      <c r="H39" s="8">
        <f>H36</f>
        <v>0.5</v>
      </c>
      <c r="I39" s="53" t="s">
        <v>156</v>
      </c>
      <c r="J39" s="11">
        <f>IF(I39="Sí",1)+IF(I39="No",0)</f>
        <v>1</v>
      </c>
      <c r="K39" s="13">
        <f>H39*J39</f>
        <v>0.5</v>
      </c>
    </row>
    <row r="40" spans="1:12">
      <c r="A40" s="6"/>
      <c r="B40" s="19"/>
      <c r="C40" s="19"/>
      <c r="D40" s="21"/>
      <c r="E40" s="19"/>
      <c r="F40" s="18"/>
      <c r="G40" s="19"/>
      <c r="H40" s="19"/>
      <c r="I40" s="21"/>
      <c r="J40" s="19"/>
      <c r="K40" s="18"/>
    </row>
    <row r="41" spans="1:12">
      <c r="A41" s="6"/>
      <c r="B41" s="51" t="s">
        <v>153</v>
      </c>
      <c r="C41" s="8">
        <f>C36*0.5</f>
        <v>0.25</v>
      </c>
      <c r="D41" s="53" t="s">
        <v>156</v>
      </c>
      <c r="E41" s="11">
        <f t="shared" ref="E41" si="11">IF(D41="Sí",1)+IF(D41="No",0)</f>
        <v>1</v>
      </c>
      <c r="F41" s="13">
        <f>C41*E41</f>
        <v>0.25</v>
      </c>
      <c r="G41" s="20"/>
      <c r="H41" s="8"/>
      <c r="I41" s="53" t="s">
        <v>156</v>
      </c>
      <c r="J41" s="11">
        <f t="shared" ref="J41" si="12">IF(I41="Sí",1)+IF(I41="No",0)</f>
        <v>1</v>
      </c>
      <c r="K41" s="13">
        <f>H41*J41</f>
        <v>0</v>
      </c>
    </row>
    <row r="42" spans="1:12" ht="15" thickBot="1">
      <c r="A42" s="6"/>
      <c r="B42" s="19"/>
      <c r="C42" s="19"/>
      <c r="D42" s="21"/>
      <c r="E42" s="19"/>
      <c r="F42" s="18"/>
      <c r="G42" s="19"/>
      <c r="H42" s="19"/>
      <c r="I42" s="21"/>
      <c r="J42" s="19"/>
      <c r="K42" s="18"/>
    </row>
    <row r="43" spans="1:12" ht="15" thickBot="1">
      <c r="A43" s="6"/>
      <c r="B43" s="20"/>
      <c r="C43" s="8"/>
      <c r="D43" s="53"/>
      <c r="E43" s="11">
        <f t="shared" ref="E43" si="13">IF(D43="Sí",1)+IF(D43="No",0)</f>
        <v>0</v>
      </c>
      <c r="F43" s="13">
        <f>C43*E43</f>
        <v>0</v>
      </c>
      <c r="G43" s="55"/>
      <c r="H43" s="8"/>
      <c r="I43" s="53" t="s">
        <v>156</v>
      </c>
      <c r="J43" s="11">
        <f t="shared" ref="J43" si="14">IF(I43="Sí",1)+IF(I43="No",0)</f>
        <v>1</v>
      </c>
      <c r="K43" s="13">
        <f>H43*J43</f>
        <v>0</v>
      </c>
      <c r="L43" s="15">
        <f>F44+K44</f>
        <v>1</v>
      </c>
    </row>
    <row r="44" spans="1:12">
      <c r="B44" s="5"/>
      <c r="C44" s="56">
        <f>SUM(C39:C43)</f>
        <v>0.5</v>
      </c>
      <c r="D44" s="5"/>
      <c r="E44" s="5"/>
      <c r="F44" s="16">
        <f>SUM(F39:F43)</f>
        <v>0.5</v>
      </c>
      <c r="G44" s="5"/>
      <c r="H44" s="56">
        <f>SUM(H39:H43)</f>
        <v>0.5</v>
      </c>
      <c r="I44" s="5"/>
      <c r="J44" s="5"/>
      <c r="K44" s="16">
        <f>SUM(K39:K43)</f>
        <v>0.5</v>
      </c>
    </row>
    <row r="46" spans="1:12" ht="14.4" customHeight="1">
      <c r="A46" s="6"/>
      <c r="B46" s="6"/>
      <c r="C46" s="25" t="s">
        <v>158</v>
      </c>
      <c r="D46" s="156" t="s">
        <v>155</v>
      </c>
      <c r="E46" s="43"/>
      <c r="F46" s="156" t="s">
        <v>157</v>
      </c>
      <c r="G46" s="6"/>
      <c r="H46" s="25" t="s">
        <v>162</v>
      </c>
      <c r="I46" s="156" t="s">
        <v>155</v>
      </c>
      <c r="J46" s="43"/>
      <c r="K46" s="156" t="s">
        <v>161</v>
      </c>
    </row>
    <row r="47" spans="1:12">
      <c r="A47" s="52" t="str">
        <f>'Tabla Resultados.'!C7</f>
        <v>TPB.2.2</v>
      </c>
      <c r="B47" s="52" t="str">
        <f>'[1]TABLA_MTU-cambiar nombres aqui'!G7</f>
        <v>Eficiencia en la producción y tratamiento de las aguas</v>
      </c>
      <c r="C47" s="57">
        <v>0.5</v>
      </c>
      <c r="D47" s="157"/>
      <c r="E47" s="44"/>
      <c r="F47" s="157"/>
      <c r="G47" s="52" t="str">
        <f>B47</f>
        <v>Eficiencia en la producción y tratamiento de las aguas</v>
      </c>
      <c r="H47" s="57">
        <v>0.5</v>
      </c>
      <c r="I47" s="157"/>
      <c r="J47" s="44"/>
      <c r="K47" s="157"/>
    </row>
    <row r="48" spans="1:12">
      <c r="A48" s="6"/>
      <c r="B48" s="6"/>
      <c r="C48" s="6"/>
      <c r="D48" s="6"/>
      <c r="E48" s="6"/>
      <c r="F48" s="6"/>
      <c r="G48" s="6"/>
      <c r="H48" s="6"/>
      <c r="I48" s="6"/>
      <c r="J48" s="6"/>
      <c r="K48" s="6"/>
    </row>
    <row r="49" spans="1:12">
      <c r="A49" s="6"/>
      <c r="B49" s="54" t="s">
        <v>159</v>
      </c>
      <c r="C49" s="6"/>
      <c r="D49" s="6"/>
      <c r="E49" s="6"/>
      <c r="F49" s="6"/>
      <c r="G49" s="54" t="s">
        <v>160</v>
      </c>
      <c r="H49" s="6"/>
      <c r="I49" s="6"/>
      <c r="J49" s="6"/>
      <c r="K49" s="6"/>
    </row>
    <row r="50" spans="1:12" ht="14.4" customHeight="1">
      <c r="A50" s="6"/>
      <c r="B50" s="55" t="s">
        <v>152</v>
      </c>
      <c r="C50" s="8">
        <f>C47*0.5</f>
        <v>0.25</v>
      </c>
      <c r="D50" s="53" t="s">
        <v>156</v>
      </c>
      <c r="E50" s="11">
        <f>IF(D50="Sí",1)+IF(D50="No",0)</f>
        <v>1</v>
      </c>
      <c r="F50" s="13">
        <f>C50*E50</f>
        <v>0.25</v>
      </c>
      <c r="G50" s="20" t="s">
        <v>154</v>
      </c>
      <c r="H50" s="8">
        <f>H47</f>
        <v>0.5</v>
      </c>
      <c r="I50" s="53" t="s">
        <v>156</v>
      </c>
      <c r="J50" s="11">
        <f>IF(I50="Sí",1)+IF(I50="No",0)</f>
        <v>1</v>
      </c>
      <c r="K50" s="13">
        <f>H50*J50</f>
        <v>0.5</v>
      </c>
    </row>
    <row r="51" spans="1:12">
      <c r="A51" s="6"/>
      <c r="B51" s="19"/>
      <c r="C51" s="19"/>
      <c r="D51" s="21"/>
      <c r="E51" s="19"/>
      <c r="F51" s="18"/>
      <c r="G51" s="19"/>
      <c r="H51" s="19"/>
      <c r="I51" s="21"/>
      <c r="J51" s="19"/>
      <c r="K51" s="18"/>
    </row>
    <row r="52" spans="1:12">
      <c r="A52" s="6"/>
      <c r="B52" s="51" t="s">
        <v>153</v>
      </c>
      <c r="C52" s="8">
        <f>C47*0.5</f>
        <v>0.25</v>
      </c>
      <c r="D52" s="53" t="s">
        <v>156</v>
      </c>
      <c r="E52" s="11">
        <f t="shared" ref="E52" si="15">IF(D52="Sí",1)+IF(D52="No",0)</f>
        <v>1</v>
      </c>
      <c r="F52" s="13">
        <f>C52*E52</f>
        <v>0.25</v>
      </c>
      <c r="G52" s="20"/>
      <c r="H52" s="8"/>
      <c r="I52" s="53" t="s">
        <v>156</v>
      </c>
      <c r="J52" s="11">
        <f t="shared" ref="J52" si="16">IF(I52="Sí",1)+IF(I52="No",0)</f>
        <v>1</v>
      </c>
      <c r="K52" s="13">
        <f>H52*J52</f>
        <v>0</v>
      </c>
    </row>
    <row r="53" spans="1:12" ht="15" thickBot="1">
      <c r="A53" s="6"/>
      <c r="B53" s="19"/>
      <c r="C53" s="19"/>
      <c r="D53" s="21"/>
      <c r="E53" s="19"/>
      <c r="F53" s="18"/>
      <c r="G53" s="19"/>
      <c r="H53" s="19"/>
      <c r="I53" s="21"/>
      <c r="J53" s="19"/>
      <c r="K53" s="18"/>
    </row>
    <row r="54" spans="1:12" ht="15" thickBot="1">
      <c r="A54" s="6"/>
      <c r="B54" s="20"/>
      <c r="C54" s="8"/>
      <c r="D54" s="53"/>
      <c r="E54" s="11">
        <f t="shared" ref="E54" si="17">IF(D54="Sí",1)+IF(D54="No",0)</f>
        <v>0</v>
      </c>
      <c r="F54" s="13">
        <f>C54*E54</f>
        <v>0</v>
      </c>
      <c r="G54" s="55"/>
      <c r="H54" s="8"/>
      <c r="I54" s="53" t="s">
        <v>156</v>
      </c>
      <c r="J54" s="11">
        <f t="shared" ref="J54" si="18">IF(I54="Sí",1)+IF(I54="No",0)</f>
        <v>1</v>
      </c>
      <c r="K54" s="13">
        <f>H54*J54</f>
        <v>0</v>
      </c>
      <c r="L54" s="15">
        <f>F55+K55</f>
        <v>1</v>
      </c>
    </row>
    <row r="55" spans="1:12">
      <c r="B55" s="5"/>
      <c r="C55" s="56">
        <f>SUM(C50:C54)</f>
        <v>0.5</v>
      </c>
      <c r="D55" s="5"/>
      <c r="E55" s="5"/>
      <c r="F55" s="16">
        <f>SUM(F50:F54)</f>
        <v>0.5</v>
      </c>
      <c r="G55" s="5"/>
      <c r="H55" s="56">
        <f>SUM(H50:H54)</f>
        <v>0.5</v>
      </c>
      <c r="I55" s="5"/>
      <c r="J55" s="5"/>
      <c r="K55" s="16">
        <f>SUM(K50:K54)</f>
        <v>0.5</v>
      </c>
    </row>
    <row r="57" spans="1:12" ht="14.4" customHeight="1">
      <c r="A57" s="6"/>
      <c r="B57" s="6"/>
      <c r="C57" s="25" t="s">
        <v>158</v>
      </c>
      <c r="D57" s="156" t="s">
        <v>155</v>
      </c>
      <c r="E57" s="43"/>
      <c r="F57" s="156" t="s">
        <v>157</v>
      </c>
      <c r="G57" s="6"/>
      <c r="H57" s="25" t="s">
        <v>162</v>
      </c>
      <c r="I57" s="156" t="s">
        <v>155</v>
      </c>
      <c r="J57" s="43"/>
      <c r="K57" s="156" t="s">
        <v>161</v>
      </c>
    </row>
    <row r="58" spans="1:12">
      <c r="A58" s="52" t="str">
        <f>'Tabla Resultados.'!C8</f>
        <v>TPB.2.3</v>
      </c>
      <c r="B58" s="52" t="str">
        <f>'[1]TABLA_MTU-cambiar nombres aqui'!G8</f>
        <v>Eficiencia y optimización en la demanda hídrica</v>
      </c>
      <c r="C58" s="57">
        <v>0.5</v>
      </c>
      <c r="D58" s="157"/>
      <c r="E58" s="44"/>
      <c r="F58" s="157"/>
      <c r="G58" s="52" t="str">
        <f>B58</f>
        <v>Eficiencia y optimización en la demanda hídrica</v>
      </c>
      <c r="H58" s="57">
        <v>0.5</v>
      </c>
      <c r="I58" s="157"/>
      <c r="J58" s="44"/>
      <c r="K58" s="157"/>
    </row>
    <row r="59" spans="1:12">
      <c r="A59" s="6"/>
      <c r="B59" s="6"/>
      <c r="C59" s="6"/>
      <c r="D59" s="6"/>
      <c r="E59" s="6"/>
      <c r="F59" s="6"/>
      <c r="G59" s="6"/>
      <c r="H59" s="6"/>
      <c r="I59" s="6"/>
      <c r="J59" s="6"/>
      <c r="K59" s="6"/>
    </row>
    <row r="60" spans="1:12">
      <c r="A60" s="6"/>
      <c r="B60" s="54" t="s">
        <v>159</v>
      </c>
      <c r="C60" s="6"/>
      <c r="D60" s="6"/>
      <c r="E60" s="6"/>
      <c r="F60" s="6"/>
      <c r="G60" s="54" t="s">
        <v>160</v>
      </c>
      <c r="H60" s="6"/>
      <c r="I60" s="6"/>
      <c r="J60" s="6"/>
      <c r="K60" s="6"/>
    </row>
    <row r="61" spans="1:12" ht="14.4" customHeight="1">
      <c r="A61" s="6"/>
      <c r="B61" s="55" t="s">
        <v>152</v>
      </c>
      <c r="C61" s="8">
        <f>C58*0.5</f>
        <v>0.25</v>
      </c>
      <c r="D61" s="53" t="s">
        <v>156</v>
      </c>
      <c r="E61" s="11">
        <f>IF(D61="Sí",1)+IF(D61="No",0)</f>
        <v>1</v>
      </c>
      <c r="F61" s="13">
        <f>C61*E61</f>
        <v>0.25</v>
      </c>
      <c r="G61" s="20" t="s">
        <v>154</v>
      </c>
      <c r="H61" s="8">
        <f>H58</f>
        <v>0.5</v>
      </c>
      <c r="I61" s="53" t="s">
        <v>156</v>
      </c>
      <c r="J61" s="11">
        <f>IF(I61="Sí",1)+IF(I61="No",0)</f>
        <v>1</v>
      </c>
      <c r="K61" s="13">
        <f>H61*J61</f>
        <v>0.5</v>
      </c>
    </row>
    <row r="62" spans="1:12">
      <c r="A62" s="6"/>
      <c r="B62" s="19"/>
      <c r="C62" s="19"/>
      <c r="D62" s="21"/>
      <c r="E62" s="19"/>
      <c r="F62" s="18"/>
      <c r="G62" s="19"/>
      <c r="H62" s="19"/>
      <c r="I62" s="21"/>
      <c r="J62" s="19"/>
      <c r="K62" s="18"/>
    </row>
    <row r="63" spans="1:12">
      <c r="A63" s="6"/>
      <c r="B63" s="51" t="s">
        <v>153</v>
      </c>
      <c r="C63" s="8">
        <f>C58*0.5</f>
        <v>0.25</v>
      </c>
      <c r="D63" s="53" t="s">
        <v>156</v>
      </c>
      <c r="E63" s="11">
        <f t="shared" ref="E63" si="19">IF(D63="Sí",1)+IF(D63="No",0)</f>
        <v>1</v>
      </c>
      <c r="F63" s="13">
        <f>C63*E63</f>
        <v>0.25</v>
      </c>
      <c r="G63" s="20"/>
      <c r="H63" s="8"/>
      <c r="I63" s="53" t="s">
        <v>156</v>
      </c>
      <c r="J63" s="11">
        <f t="shared" ref="J63" si="20">IF(I63="Sí",1)+IF(I63="No",0)</f>
        <v>1</v>
      </c>
      <c r="K63" s="13">
        <f>H63*J63</f>
        <v>0</v>
      </c>
    </row>
    <row r="64" spans="1:12" ht="15" thickBot="1">
      <c r="A64" s="6"/>
      <c r="B64" s="19"/>
      <c r="C64" s="19"/>
      <c r="D64" s="21"/>
      <c r="E64" s="19"/>
      <c r="F64" s="18"/>
      <c r="G64" s="19"/>
      <c r="H64" s="19"/>
      <c r="I64" s="21"/>
      <c r="J64" s="19"/>
      <c r="K64" s="18"/>
    </row>
    <row r="65" spans="1:12" ht="15" thickBot="1">
      <c r="A65" s="6"/>
      <c r="B65" s="20"/>
      <c r="C65" s="8"/>
      <c r="D65" s="53"/>
      <c r="E65" s="11">
        <f t="shared" ref="E65" si="21">IF(D65="Sí",1)+IF(D65="No",0)</f>
        <v>0</v>
      </c>
      <c r="F65" s="13">
        <f>C65*E65</f>
        <v>0</v>
      </c>
      <c r="G65" s="55"/>
      <c r="H65" s="8"/>
      <c r="I65" s="53" t="s">
        <v>156</v>
      </c>
      <c r="J65" s="11">
        <f t="shared" ref="J65" si="22">IF(I65="Sí",1)+IF(I65="No",0)</f>
        <v>1</v>
      </c>
      <c r="K65" s="13">
        <f>H65*J65</f>
        <v>0</v>
      </c>
      <c r="L65" s="15">
        <f>F66+K66</f>
        <v>1</v>
      </c>
    </row>
    <row r="66" spans="1:12">
      <c r="B66" s="5"/>
      <c r="C66" s="56">
        <f>SUM(C61:C65)</f>
        <v>0.5</v>
      </c>
      <c r="D66" s="5"/>
      <c r="E66" s="5"/>
      <c r="F66" s="16">
        <f>SUM(F61:F65)</f>
        <v>0.5</v>
      </c>
      <c r="G66" s="5"/>
      <c r="H66" s="56">
        <f>SUM(H61:H65)</f>
        <v>0.5</v>
      </c>
      <c r="I66" s="5"/>
      <c r="J66" s="5"/>
      <c r="K66" s="16">
        <f>SUM(K61:K65)</f>
        <v>0.5</v>
      </c>
    </row>
    <row r="68" spans="1:12" ht="14.4" customHeight="1">
      <c r="A68" s="6"/>
      <c r="B68" s="6"/>
      <c r="C68" s="25" t="s">
        <v>158</v>
      </c>
      <c r="D68" s="156" t="s">
        <v>155</v>
      </c>
      <c r="E68" s="43"/>
      <c r="F68" s="156" t="s">
        <v>157</v>
      </c>
      <c r="G68" s="6"/>
      <c r="H68" s="25" t="s">
        <v>162</v>
      </c>
      <c r="I68" s="156" t="s">
        <v>155</v>
      </c>
      <c r="J68" s="43"/>
      <c r="K68" s="156" t="s">
        <v>161</v>
      </c>
    </row>
    <row r="69" spans="1:12">
      <c r="A69" s="52" t="str">
        <f>'Tabla Resultados.'!C9</f>
        <v>TPB.3.1</v>
      </c>
      <c r="B69" s="52" t="str">
        <f>'[1]TABLA_MTU-cambiar nombres aqui'!G9</f>
        <v>Potenciación de las SbN</v>
      </c>
      <c r="C69" s="57">
        <v>0.5</v>
      </c>
      <c r="D69" s="157"/>
      <c r="E69" s="44"/>
      <c r="F69" s="157"/>
      <c r="G69" s="52" t="str">
        <f>B69</f>
        <v>Potenciación de las SbN</v>
      </c>
      <c r="H69" s="57">
        <v>0.5</v>
      </c>
      <c r="I69" s="157"/>
      <c r="J69" s="44"/>
      <c r="K69" s="157"/>
    </row>
    <row r="70" spans="1:12">
      <c r="A70" s="6"/>
      <c r="B70" s="6"/>
      <c r="C70" s="6"/>
      <c r="D70" s="6"/>
      <c r="E70" s="6"/>
      <c r="F70" s="6"/>
      <c r="G70" s="6"/>
      <c r="H70" s="6"/>
      <c r="I70" s="6"/>
      <c r="J70" s="6"/>
      <c r="K70" s="6"/>
    </row>
    <row r="71" spans="1:12">
      <c r="A71" s="6"/>
      <c r="B71" s="54" t="s">
        <v>159</v>
      </c>
      <c r="C71" s="6"/>
      <c r="D71" s="6"/>
      <c r="E71" s="6"/>
      <c r="F71" s="6"/>
      <c r="G71" s="54" t="s">
        <v>160</v>
      </c>
      <c r="H71" s="6"/>
      <c r="I71" s="6"/>
      <c r="J71" s="6"/>
      <c r="K71" s="6"/>
    </row>
    <row r="72" spans="1:12" ht="14.4" customHeight="1">
      <c r="A72" s="6"/>
      <c r="B72" s="55" t="s">
        <v>152</v>
      </c>
      <c r="C72" s="8">
        <f>C69*0.5</f>
        <v>0.25</v>
      </c>
      <c r="D72" s="53" t="s">
        <v>156</v>
      </c>
      <c r="E72" s="11">
        <f>IF(D72="Sí",1)+IF(D72="No",0)</f>
        <v>1</v>
      </c>
      <c r="F72" s="13">
        <f>C72*E72</f>
        <v>0.25</v>
      </c>
      <c r="G72" s="20" t="s">
        <v>154</v>
      </c>
      <c r="H72" s="8">
        <f>H69</f>
        <v>0.5</v>
      </c>
      <c r="I72" s="53" t="s">
        <v>156</v>
      </c>
      <c r="J72" s="11">
        <f>IF(I72="Sí",1)+IF(I72="No",0)</f>
        <v>1</v>
      </c>
      <c r="K72" s="13">
        <f>H72*J72</f>
        <v>0.5</v>
      </c>
    </row>
    <row r="73" spans="1:12">
      <c r="A73" s="6"/>
      <c r="B73" s="19"/>
      <c r="C73" s="19"/>
      <c r="D73" s="21"/>
      <c r="E73" s="19"/>
      <c r="F73" s="18"/>
      <c r="G73" s="19"/>
      <c r="H73" s="19"/>
      <c r="I73" s="21"/>
      <c r="J73" s="19"/>
      <c r="K73" s="18"/>
    </row>
    <row r="74" spans="1:12">
      <c r="A74" s="6"/>
      <c r="B74" s="51" t="s">
        <v>153</v>
      </c>
      <c r="C74" s="8">
        <f>C69*0.5</f>
        <v>0.25</v>
      </c>
      <c r="D74" s="53" t="s">
        <v>156</v>
      </c>
      <c r="E74" s="11">
        <f t="shared" ref="E74" si="23">IF(D74="Sí",1)+IF(D74="No",0)</f>
        <v>1</v>
      </c>
      <c r="F74" s="13">
        <f>C74*E74</f>
        <v>0.25</v>
      </c>
      <c r="G74" s="20"/>
      <c r="H74" s="8"/>
      <c r="I74" s="53" t="s">
        <v>156</v>
      </c>
      <c r="J74" s="11">
        <f t="shared" ref="J74" si="24">IF(I74="Sí",1)+IF(I74="No",0)</f>
        <v>1</v>
      </c>
      <c r="K74" s="13">
        <f>H74*J74</f>
        <v>0</v>
      </c>
    </row>
    <row r="75" spans="1:12" ht="15" thickBot="1">
      <c r="A75" s="6"/>
      <c r="B75" s="19"/>
      <c r="C75" s="19"/>
      <c r="D75" s="21"/>
      <c r="E75" s="19"/>
      <c r="F75" s="18"/>
      <c r="G75" s="19"/>
      <c r="H75" s="19"/>
      <c r="I75" s="21"/>
      <c r="J75" s="19"/>
      <c r="K75" s="18"/>
    </row>
    <row r="76" spans="1:12" ht="15" thickBot="1">
      <c r="A76" s="6"/>
      <c r="B76" s="20"/>
      <c r="C76" s="8"/>
      <c r="D76" s="53"/>
      <c r="E76" s="11">
        <f t="shared" ref="E76" si="25">IF(D76="Sí",1)+IF(D76="No",0)</f>
        <v>0</v>
      </c>
      <c r="F76" s="13">
        <f>C76*E76</f>
        <v>0</v>
      </c>
      <c r="G76" s="55"/>
      <c r="H76" s="8"/>
      <c r="I76" s="53" t="s">
        <v>156</v>
      </c>
      <c r="J76" s="11">
        <f t="shared" ref="J76" si="26">IF(I76="Sí",1)+IF(I76="No",0)</f>
        <v>1</v>
      </c>
      <c r="K76" s="13">
        <f>H76*J76</f>
        <v>0</v>
      </c>
      <c r="L76" s="15">
        <f>F77+K77</f>
        <v>1</v>
      </c>
    </row>
    <row r="77" spans="1:12">
      <c r="B77" s="5"/>
      <c r="C77" s="56">
        <f>SUM(C72:C76)</f>
        <v>0.5</v>
      </c>
      <c r="D77" s="5"/>
      <c r="E77" s="5"/>
      <c r="F77" s="16">
        <f>SUM(F72:F76)</f>
        <v>0.5</v>
      </c>
      <c r="G77" s="5"/>
      <c r="H77" s="56">
        <f>SUM(H72:H76)</f>
        <v>0.5</v>
      </c>
      <c r="I77" s="5"/>
      <c r="J77" s="5"/>
      <c r="K77" s="16">
        <f>SUM(K72:K76)</f>
        <v>0.5</v>
      </c>
    </row>
    <row r="79" spans="1:12" ht="14.4" customHeight="1">
      <c r="A79" s="6"/>
      <c r="B79" s="6"/>
      <c r="C79" s="25" t="s">
        <v>158</v>
      </c>
      <c r="D79" s="156" t="s">
        <v>155</v>
      </c>
      <c r="E79" s="43"/>
      <c r="F79" s="156" t="s">
        <v>157</v>
      </c>
      <c r="G79" s="6"/>
      <c r="H79" s="25" t="s">
        <v>162</v>
      </c>
      <c r="I79" s="156" t="s">
        <v>155</v>
      </c>
      <c r="J79" s="43"/>
      <c r="K79" s="156" t="s">
        <v>161</v>
      </c>
    </row>
    <row r="80" spans="1:12">
      <c r="A80" s="52" t="str">
        <f>'Tabla Resultados.'!C10</f>
        <v>TPB.3.2</v>
      </c>
      <c r="B80" s="52" t="str">
        <f>'[1]TABLA_MTU-cambiar nombres aqui'!G10</f>
        <v>Compatibilidad de la protección del sistema natural con la gestión de residuos</v>
      </c>
      <c r="C80" s="57">
        <v>0.5</v>
      </c>
      <c r="D80" s="157"/>
      <c r="E80" s="44"/>
      <c r="F80" s="157"/>
      <c r="G80" s="52" t="str">
        <f>B80</f>
        <v>Compatibilidad de la protección del sistema natural con la gestión de residuos</v>
      </c>
      <c r="H80" s="57">
        <v>0.5</v>
      </c>
      <c r="I80" s="157"/>
      <c r="J80" s="44"/>
      <c r="K80" s="157"/>
    </row>
    <row r="81" spans="1:12">
      <c r="A81" s="6"/>
      <c r="B81" s="6"/>
      <c r="C81" s="6"/>
      <c r="D81" s="6"/>
      <c r="E81" s="6"/>
      <c r="F81" s="6"/>
      <c r="G81" s="6"/>
      <c r="H81" s="6"/>
      <c r="I81" s="6"/>
      <c r="J81" s="6"/>
      <c r="K81" s="6"/>
    </row>
    <row r="82" spans="1:12">
      <c r="A82" s="6"/>
      <c r="B82" s="54" t="s">
        <v>159</v>
      </c>
      <c r="C82" s="6"/>
      <c r="D82" s="6"/>
      <c r="E82" s="6"/>
      <c r="F82" s="6"/>
      <c r="G82" s="54" t="s">
        <v>160</v>
      </c>
      <c r="H82" s="6"/>
      <c r="I82" s="6"/>
      <c r="J82" s="6"/>
      <c r="K82" s="6"/>
    </row>
    <row r="83" spans="1:12" ht="14.4" customHeight="1">
      <c r="A83" s="6"/>
      <c r="B83" s="55" t="s">
        <v>152</v>
      </c>
      <c r="C83" s="8">
        <f>C80*0.5</f>
        <v>0.25</v>
      </c>
      <c r="D83" s="53" t="s">
        <v>156</v>
      </c>
      <c r="E83" s="11">
        <f>IF(D83="Sí",1)+IF(D83="No",0)</f>
        <v>1</v>
      </c>
      <c r="F83" s="13">
        <f>C83*E83</f>
        <v>0.25</v>
      </c>
      <c r="G83" s="20" t="s">
        <v>154</v>
      </c>
      <c r="H83" s="8">
        <f>H80</f>
        <v>0.5</v>
      </c>
      <c r="I83" s="53" t="s">
        <v>156</v>
      </c>
      <c r="J83" s="11">
        <f>IF(I83="Sí",1)+IF(I83="No",0)</f>
        <v>1</v>
      </c>
      <c r="K83" s="13">
        <f>H83*J83</f>
        <v>0.5</v>
      </c>
    </row>
    <row r="84" spans="1:12">
      <c r="A84" s="6"/>
      <c r="B84" s="19"/>
      <c r="C84" s="19"/>
      <c r="D84" s="21"/>
      <c r="E84" s="19"/>
      <c r="F84" s="18"/>
      <c r="G84" s="19"/>
      <c r="H84" s="19"/>
      <c r="I84" s="21"/>
      <c r="J84" s="19"/>
      <c r="K84" s="18"/>
    </row>
    <row r="85" spans="1:12">
      <c r="A85" s="6"/>
      <c r="B85" s="51" t="s">
        <v>153</v>
      </c>
      <c r="C85" s="8">
        <f>C80*0.5</f>
        <v>0.25</v>
      </c>
      <c r="D85" s="53" t="s">
        <v>156</v>
      </c>
      <c r="E85" s="11">
        <f t="shared" ref="E85" si="27">IF(D85="Sí",1)+IF(D85="No",0)</f>
        <v>1</v>
      </c>
      <c r="F85" s="13">
        <f>C85*E85</f>
        <v>0.25</v>
      </c>
      <c r="G85" s="20"/>
      <c r="H85" s="8"/>
      <c r="I85" s="53" t="s">
        <v>156</v>
      </c>
      <c r="J85" s="11">
        <f t="shared" ref="J85" si="28">IF(I85="Sí",1)+IF(I85="No",0)</f>
        <v>1</v>
      </c>
      <c r="K85" s="13">
        <f>H85*J85</f>
        <v>0</v>
      </c>
    </row>
    <row r="86" spans="1:12" ht="15" thickBot="1">
      <c r="A86" s="6"/>
      <c r="B86" s="19"/>
      <c r="C86" s="19"/>
      <c r="D86" s="21"/>
      <c r="E86" s="19"/>
      <c r="F86" s="18"/>
      <c r="G86" s="19"/>
      <c r="H86" s="19"/>
      <c r="I86" s="21"/>
      <c r="J86" s="19"/>
      <c r="K86" s="18"/>
    </row>
    <row r="87" spans="1:12" ht="15" thickBot="1">
      <c r="A87" s="6"/>
      <c r="B87" s="20"/>
      <c r="C87" s="8"/>
      <c r="D87" s="53"/>
      <c r="E87" s="11">
        <f t="shared" ref="E87" si="29">IF(D87="Sí",1)+IF(D87="No",0)</f>
        <v>0</v>
      </c>
      <c r="F87" s="13">
        <f>C87*E87</f>
        <v>0</v>
      </c>
      <c r="G87" s="55"/>
      <c r="H87" s="8"/>
      <c r="I87" s="53" t="s">
        <v>156</v>
      </c>
      <c r="J87" s="11">
        <f t="shared" ref="J87" si="30">IF(I87="Sí",1)+IF(I87="No",0)</f>
        <v>1</v>
      </c>
      <c r="K87" s="13">
        <f>H87*J87</f>
        <v>0</v>
      </c>
      <c r="L87" s="15">
        <f>F88+K88</f>
        <v>1</v>
      </c>
    </row>
    <row r="88" spans="1:12">
      <c r="B88" s="5"/>
      <c r="C88" s="56">
        <f>SUM(C83:C87)</f>
        <v>0.5</v>
      </c>
      <c r="D88" s="5"/>
      <c r="E88" s="5"/>
      <c r="F88" s="16">
        <f>SUM(F83:F87)</f>
        <v>0.5</v>
      </c>
      <c r="G88" s="5"/>
      <c r="H88" s="56">
        <f>SUM(H83:H87)</f>
        <v>0.5</v>
      </c>
      <c r="I88" s="5"/>
      <c r="J88" s="5"/>
      <c r="K88" s="16">
        <f>SUM(K83:K87)</f>
        <v>0.5</v>
      </c>
    </row>
    <row r="90" spans="1:12" ht="14.4" customHeight="1">
      <c r="A90" s="6"/>
      <c r="B90" s="6"/>
      <c r="C90" s="25" t="s">
        <v>158</v>
      </c>
      <c r="D90" s="156" t="s">
        <v>155</v>
      </c>
      <c r="E90" s="43"/>
      <c r="F90" s="156" t="s">
        <v>157</v>
      </c>
      <c r="G90" s="6"/>
      <c r="H90" s="25" t="s">
        <v>162</v>
      </c>
      <c r="I90" s="156" t="s">
        <v>155</v>
      </c>
      <c r="J90" s="43"/>
      <c r="K90" s="156" t="s">
        <v>161</v>
      </c>
    </row>
    <row r="91" spans="1:12">
      <c r="A91" s="52" t="str">
        <f>'Tabla Resultados.'!C11</f>
        <v>TPB.3.3</v>
      </c>
      <c r="B91" s="52" t="str">
        <f>'[1]TABLA_MTU-cambiar nombres aqui'!G11</f>
        <v>Reducción de la contaminación del suelo</v>
      </c>
      <c r="C91" s="57">
        <v>0.5</v>
      </c>
      <c r="D91" s="157"/>
      <c r="E91" s="44"/>
      <c r="F91" s="157"/>
      <c r="G91" s="52" t="str">
        <f>B91</f>
        <v>Reducción de la contaminación del suelo</v>
      </c>
      <c r="H91" s="57">
        <v>0.5</v>
      </c>
      <c r="I91" s="157"/>
      <c r="J91" s="44"/>
      <c r="K91" s="157"/>
    </row>
    <row r="92" spans="1:12">
      <c r="A92" s="6"/>
      <c r="B92" s="6"/>
      <c r="C92" s="6"/>
      <c r="D92" s="6"/>
      <c r="E92" s="6"/>
      <c r="F92" s="6"/>
      <c r="G92" s="6"/>
      <c r="H92" s="6"/>
      <c r="I92" s="6"/>
      <c r="J92" s="6"/>
      <c r="K92" s="6"/>
    </row>
    <row r="93" spans="1:12">
      <c r="A93" s="6"/>
      <c r="B93" s="54" t="s">
        <v>159</v>
      </c>
      <c r="C93" s="6"/>
      <c r="D93" s="6"/>
      <c r="E93" s="6"/>
      <c r="F93" s="6"/>
      <c r="G93" s="54" t="s">
        <v>160</v>
      </c>
      <c r="H93" s="6"/>
      <c r="I93" s="6"/>
      <c r="J93" s="6"/>
      <c r="K93" s="6"/>
    </row>
    <row r="94" spans="1:12" ht="14.4" customHeight="1">
      <c r="A94" s="6"/>
      <c r="B94" s="55" t="s">
        <v>152</v>
      </c>
      <c r="C94" s="8">
        <f>C91*0.5</f>
        <v>0.25</v>
      </c>
      <c r="D94" s="53" t="s">
        <v>156</v>
      </c>
      <c r="E94" s="11">
        <f>IF(D94="Sí",1)+IF(D94="No",0)</f>
        <v>1</v>
      </c>
      <c r="F94" s="13">
        <f>C94*E94</f>
        <v>0.25</v>
      </c>
      <c r="G94" s="20" t="s">
        <v>154</v>
      </c>
      <c r="H94" s="8">
        <f>H91</f>
        <v>0.5</v>
      </c>
      <c r="I94" s="53" t="s">
        <v>156</v>
      </c>
      <c r="J94" s="11">
        <f>IF(I94="Sí",1)+IF(I94="No",0)</f>
        <v>1</v>
      </c>
      <c r="K94" s="13">
        <f>H94*J94</f>
        <v>0.5</v>
      </c>
    </row>
    <row r="95" spans="1:12">
      <c r="A95" s="6"/>
      <c r="B95" s="19"/>
      <c r="C95" s="19"/>
      <c r="D95" s="21"/>
      <c r="E95" s="19"/>
      <c r="F95" s="18"/>
      <c r="G95" s="19"/>
      <c r="H95" s="19"/>
      <c r="I95" s="21"/>
      <c r="J95" s="19"/>
      <c r="K95" s="18"/>
    </row>
    <row r="96" spans="1:12">
      <c r="A96" s="6"/>
      <c r="B96" s="51" t="s">
        <v>153</v>
      </c>
      <c r="C96" s="8">
        <f>C91*0.5</f>
        <v>0.25</v>
      </c>
      <c r="D96" s="53" t="s">
        <v>156</v>
      </c>
      <c r="E96" s="11">
        <f t="shared" ref="E96" si="31">IF(D96="Sí",1)+IF(D96="No",0)</f>
        <v>1</v>
      </c>
      <c r="F96" s="13">
        <f>C96*E96</f>
        <v>0.25</v>
      </c>
      <c r="G96" s="20"/>
      <c r="H96" s="8"/>
      <c r="I96" s="53" t="s">
        <v>156</v>
      </c>
      <c r="J96" s="11">
        <f t="shared" ref="J96" si="32">IF(I96="Sí",1)+IF(I96="No",0)</f>
        <v>1</v>
      </c>
      <c r="K96" s="13">
        <f>H96*J96</f>
        <v>0</v>
      </c>
    </row>
    <row r="97" spans="1:12" ht="15" thickBot="1">
      <c r="A97" s="6"/>
      <c r="B97" s="19"/>
      <c r="C97" s="19"/>
      <c r="D97" s="21"/>
      <c r="E97" s="19"/>
      <c r="F97" s="18"/>
      <c r="G97" s="19"/>
      <c r="H97" s="19"/>
      <c r="I97" s="21"/>
      <c r="J97" s="19"/>
      <c r="K97" s="18"/>
    </row>
    <row r="98" spans="1:12" ht="15" thickBot="1">
      <c r="A98" s="6"/>
      <c r="B98" s="20"/>
      <c r="C98" s="8"/>
      <c r="D98" s="53"/>
      <c r="E98" s="11">
        <f t="shared" ref="E98" si="33">IF(D98="Sí",1)+IF(D98="No",0)</f>
        <v>0</v>
      </c>
      <c r="F98" s="13">
        <f>C98*E98</f>
        <v>0</v>
      </c>
      <c r="G98" s="55"/>
      <c r="H98" s="8"/>
      <c r="I98" s="53" t="s">
        <v>156</v>
      </c>
      <c r="J98" s="11">
        <f t="shared" ref="J98" si="34">IF(I98="Sí",1)+IF(I98="No",0)</f>
        <v>1</v>
      </c>
      <c r="K98" s="13">
        <f>H98*J98</f>
        <v>0</v>
      </c>
      <c r="L98" s="15">
        <f>F99+K99</f>
        <v>1</v>
      </c>
    </row>
    <row r="99" spans="1:12">
      <c r="B99" s="5"/>
      <c r="C99" s="56">
        <f>SUM(C94:C98)</f>
        <v>0.5</v>
      </c>
      <c r="D99" s="5"/>
      <c r="E99" s="5"/>
      <c r="F99" s="16">
        <f>SUM(F94:F98)</f>
        <v>0.5</v>
      </c>
      <c r="G99" s="5"/>
      <c r="H99" s="56">
        <f>SUM(H94:H98)</f>
        <v>0.5</v>
      </c>
      <c r="I99" s="5"/>
      <c r="J99" s="5"/>
      <c r="K99" s="16">
        <f>SUM(K94:K98)</f>
        <v>0.5</v>
      </c>
    </row>
    <row r="101" spans="1:12" ht="14.4" customHeight="1">
      <c r="A101" s="6"/>
      <c r="B101" s="6"/>
      <c r="C101" s="25" t="s">
        <v>158</v>
      </c>
      <c r="D101" s="156" t="s">
        <v>155</v>
      </c>
      <c r="E101" s="43"/>
      <c r="F101" s="156" t="s">
        <v>157</v>
      </c>
      <c r="G101" s="6"/>
      <c r="H101" s="25" t="s">
        <v>162</v>
      </c>
      <c r="I101" s="156" t="s">
        <v>155</v>
      </c>
      <c r="J101" s="43"/>
      <c r="K101" s="156" t="s">
        <v>161</v>
      </c>
    </row>
    <row r="102" spans="1:12">
      <c r="A102" s="52" t="str">
        <f>'Tabla Resultados.'!C12</f>
        <v>TPB.3.4</v>
      </c>
      <c r="B102" s="52" t="str">
        <f>'[1]TABLA_MTU-cambiar nombres aqui'!G12</f>
        <v>Viabilizar el principio de autosuficiencia</v>
      </c>
      <c r="C102" s="57">
        <v>0.5</v>
      </c>
      <c r="D102" s="157"/>
      <c r="E102" s="44"/>
      <c r="F102" s="157"/>
      <c r="G102" s="52" t="str">
        <f>B102</f>
        <v>Viabilizar el principio de autosuficiencia</v>
      </c>
      <c r="H102" s="57">
        <v>0.5</v>
      </c>
      <c r="I102" s="157"/>
      <c r="J102" s="44"/>
      <c r="K102" s="157"/>
    </row>
    <row r="103" spans="1:12">
      <c r="A103" s="6"/>
      <c r="B103" s="6"/>
      <c r="C103" s="6"/>
      <c r="D103" s="6"/>
      <c r="E103" s="6"/>
      <c r="F103" s="6"/>
      <c r="G103" s="6"/>
      <c r="H103" s="6"/>
      <c r="I103" s="6"/>
      <c r="J103" s="6"/>
      <c r="K103" s="6"/>
    </row>
    <row r="104" spans="1:12">
      <c r="A104" s="6"/>
      <c r="B104" s="54" t="s">
        <v>159</v>
      </c>
      <c r="C104" s="6"/>
      <c r="D104" s="6"/>
      <c r="E104" s="6"/>
      <c r="F104" s="6"/>
      <c r="G104" s="54" t="s">
        <v>160</v>
      </c>
      <c r="H104" s="6"/>
      <c r="I104" s="6"/>
      <c r="J104" s="6"/>
      <c r="K104" s="6"/>
    </row>
    <row r="105" spans="1:12" ht="14.4" customHeight="1">
      <c r="A105" s="6"/>
      <c r="B105" s="55" t="s">
        <v>152</v>
      </c>
      <c r="C105" s="8">
        <f>C102*0.5</f>
        <v>0.25</v>
      </c>
      <c r="D105" s="53" t="s">
        <v>156</v>
      </c>
      <c r="E105" s="11">
        <f>IF(D105="Sí",1)+IF(D105="No",0)</f>
        <v>1</v>
      </c>
      <c r="F105" s="13">
        <f>C105*E105</f>
        <v>0.25</v>
      </c>
      <c r="G105" s="20" t="s">
        <v>154</v>
      </c>
      <c r="H105" s="8">
        <f>H102</f>
        <v>0.5</v>
      </c>
      <c r="I105" s="53" t="s">
        <v>156</v>
      </c>
      <c r="J105" s="11">
        <f>IF(I105="Sí",1)+IF(I105="No",0)</f>
        <v>1</v>
      </c>
      <c r="K105" s="13">
        <f>H105*J105</f>
        <v>0.5</v>
      </c>
    </row>
    <row r="106" spans="1:12">
      <c r="A106" s="6"/>
      <c r="B106" s="19"/>
      <c r="C106" s="19"/>
      <c r="D106" s="21"/>
      <c r="E106" s="19"/>
      <c r="F106" s="18"/>
      <c r="G106" s="19"/>
      <c r="H106" s="19"/>
      <c r="I106" s="21"/>
      <c r="J106" s="19"/>
      <c r="K106" s="18"/>
    </row>
    <row r="107" spans="1:12">
      <c r="A107" s="6"/>
      <c r="B107" s="51" t="s">
        <v>153</v>
      </c>
      <c r="C107" s="8">
        <f>C102*0.5</f>
        <v>0.25</v>
      </c>
      <c r="D107" s="53" t="s">
        <v>156</v>
      </c>
      <c r="E107" s="11">
        <f t="shared" ref="E107" si="35">IF(D107="Sí",1)+IF(D107="No",0)</f>
        <v>1</v>
      </c>
      <c r="F107" s="13">
        <f>C107*E107</f>
        <v>0.25</v>
      </c>
      <c r="G107" s="20"/>
      <c r="H107" s="8"/>
      <c r="I107" s="53" t="s">
        <v>156</v>
      </c>
      <c r="J107" s="11">
        <f t="shared" ref="J107" si="36">IF(I107="Sí",1)+IF(I107="No",0)</f>
        <v>1</v>
      </c>
      <c r="K107" s="13">
        <f>H107*J107</f>
        <v>0</v>
      </c>
    </row>
    <row r="108" spans="1:12" ht="15" thickBot="1">
      <c r="A108" s="6"/>
      <c r="B108" s="19"/>
      <c r="C108" s="19"/>
      <c r="D108" s="21"/>
      <c r="E108" s="19"/>
      <c r="F108" s="18"/>
      <c r="G108" s="19"/>
      <c r="H108" s="19"/>
      <c r="I108" s="21"/>
      <c r="J108" s="19"/>
      <c r="K108" s="18"/>
    </row>
    <row r="109" spans="1:12" ht="15" thickBot="1">
      <c r="A109" s="6"/>
      <c r="B109" s="20"/>
      <c r="C109" s="8"/>
      <c r="D109" s="53"/>
      <c r="E109" s="11">
        <f t="shared" ref="E109" si="37">IF(D109="Sí",1)+IF(D109="No",0)</f>
        <v>0</v>
      </c>
      <c r="F109" s="13">
        <f>C109*E109</f>
        <v>0</v>
      </c>
      <c r="G109" s="55"/>
      <c r="H109" s="8"/>
      <c r="I109" s="53" t="s">
        <v>156</v>
      </c>
      <c r="J109" s="11">
        <f t="shared" ref="J109" si="38">IF(I109="Sí",1)+IF(I109="No",0)</f>
        <v>1</v>
      </c>
      <c r="K109" s="13">
        <f>H109*J109</f>
        <v>0</v>
      </c>
      <c r="L109" s="15">
        <f>F110+K110</f>
        <v>1</v>
      </c>
    </row>
    <row r="110" spans="1:12">
      <c r="B110" s="5"/>
      <c r="C110" s="56">
        <f>SUM(C105:C109)</f>
        <v>0.5</v>
      </c>
      <c r="D110" s="5"/>
      <c r="E110" s="5"/>
      <c r="F110" s="16">
        <f>SUM(F105:F109)</f>
        <v>0.5</v>
      </c>
      <c r="G110" s="5"/>
      <c r="H110" s="56">
        <f>SUM(H105:H109)</f>
        <v>0.5</v>
      </c>
      <c r="I110" s="5"/>
      <c r="J110" s="5"/>
      <c r="K110" s="16">
        <f>SUM(K105:K109)</f>
        <v>0.5</v>
      </c>
    </row>
    <row r="112" spans="1:12" ht="14.4" customHeight="1">
      <c r="A112" s="6"/>
      <c r="B112" s="6"/>
      <c r="C112" s="25" t="s">
        <v>158</v>
      </c>
      <c r="D112" s="156" t="s">
        <v>155</v>
      </c>
      <c r="E112" s="43"/>
      <c r="F112" s="156" t="s">
        <v>157</v>
      </c>
      <c r="G112" s="6"/>
      <c r="H112" s="25" t="s">
        <v>162</v>
      </c>
      <c r="I112" s="156" t="s">
        <v>155</v>
      </c>
      <c r="J112" s="43"/>
      <c r="K112" s="156" t="s">
        <v>161</v>
      </c>
    </row>
    <row r="113" spans="1:12">
      <c r="A113" s="52" t="str">
        <f>'Tabla Resultados.'!C13</f>
        <v>TPB.4.1</v>
      </c>
      <c r="B113" s="52" t="str">
        <f>'[1]TABLA_MTU-cambiar nombres aqui'!G13</f>
        <v>Reducción de emisiones de GEI</v>
      </c>
      <c r="C113" s="57">
        <v>0.5</v>
      </c>
      <c r="D113" s="157"/>
      <c r="E113" s="44"/>
      <c r="F113" s="157"/>
      <c r="G113" s="52" t="str">
        <f>B113</f>
        <v>Reducción de emisiones de GEI</v>
      </c>
      <c r="H113" s="57">
        <v>0.5</v>
      </c>
      <c r="I113" s="157"/>
      <c r="J113" s="44"/>
      <c r="K113" s="157"/>
    </row>
    <row r="114" spans="1:12">
      <c r="A114" s="6"/>
      <c r="B114" s="6"/>
      <c r="C114" s="6"/>
      <c r="D114" s="6"/>
      <c r="E114" s="6"/>
      <c r="F114" s="6"/>
      <c r="G114" s="6"/>
      <c r="H114" s="6"/>
      <c r="I114" s="6"/>
      <c r="J114" s="6"/>
      <c r="K114" s="6"/>
    </row>
    <row r="115" spans="1:12">
      <c r="A115" s="6"/>
      <c r="B115" s="54" t="s">
        <v>159</v>
      </c>
      <c r="C115" s="6"/>
      <c r="D115" s="6"/>
      <c r="E115" s="6"/>
      <c r="F115" s="6"/>
      <c r="G115" s="54" t="s">
        <v>160</v>
      </c>
      <c r="H115" s="6"/>
      <c r="I115" s="6"/>
      <c r="J115" s="6"/>
      <c r="K115" s="6"/>
    </row>
    <row r="116" spans="1:12" ht="14.4" customHeight="1">
      <c r="A116" s="6"/>
      <c r="B116" s="55" t="s">
        <v>152</v>
      </c>
      <c r="C116" s="8">
        <f>C113*0.5</f>
        <v>0.25</v>
      </c>
      <c r="D116" s="53" t="s">
        <v>156</v>
      </c>
      <c r="E116" s="11">
        <f>IF(D116="Sí",1)+IF(D116="No",0)</f>
        <v>1</v>
      </c>
      <c r="F116" s="13">
        <f>C116*E116</f>
        <v>0.25</v>
      </c>
      <c r="G116" s="20" t="s">
        <v>154</v>
      </c>
      <c r="H116" s="8">
        <f>H113</f>
        <v>0.5</v>
      </c>
      <c r="I116" s="53" t="s">
        <v>156</v>
      </c>
      <c r="J116" s="11">
        <f>IF(I116="Sí",1)+IF(I116="No",0)</f>
        <v>1</v>
      </c>
      <c r="K116" s="13">
        <f>H116*J116</f>
        <v>0.5</v>
      </c>
    </row>
    <row r="117" spans="1:12">
      <c r="A117" s="6"/>
      <c r="B117" s="19"/>
      <c r="C117" s="19"/>
      <c r="D117" s="21"/>
      <c r="E117" s="19"/>
      <c r="F117" s="18"/>
      <c r="G117" s="19"/>
      <c r="H117" s="19"/>
      <c r="I117" s="21"/>
      <c r="J117" s="19"/>
      <c r="K117" s="18"/>
    </row>
    <row r="118" spans="1:12">
      <c r="A118" s="6"/>
      <c r="B118" s="51" t="s">
        <v>153</v>
      </c>
      <c r="C118" s="8">
        <f>C113*0.5</f>
        <v>0.25</v>
      </c>
      <c r="D118" s="53" t="s">
        <v>156</v>
      </c>
      <c r="E118" s="11">
        <f t="shared" ref="E118" si="39">IF(D118="Sí",1)+IF(D118="No",0)</f>
        <v>1</v>
      </c>
      <c r="F118" s="13">
        <f>C118*E118</f>
        <v>0.25</v>
      </c>
      <c r="G118" s="20"/>
      <c r="H118" s="8"/>
      <c r="I118" s="53" t="s">
        <v>156</v>
      </c>
      <c r="J118" s="11">
        <f t="shared" ref="J118" si="40">IF(I118="Sí",1)+IF(I118="No",0)</f>
        <v>1</v>
      </c>
      <c r="K118" s="13">
        <f>H118*J118</f>
        <v>0</v>
      </c>
    </row>
    <row r="119" spans="1:12" ht="15" thickBot="1">
      <c r="A119" s="6"/>
      <c r="B119" s="19"/>
      <c r="C119" s="19"/>
      <c r="D119" s="21"/>
      <c r="E119" s="19"/>
      <c r="F119" s="18"/>
      <c r="G119" s="19"/>
      <c r="H119" s="19"/>
      <c r="I119" s="21"/>
      <c r="J119" s="19"/>
      <c r="K119" s="18"/>
    </row>
    <row r="120" spans="1:12" ht="15" thickBot="1">
      <c r="A120" s="6"/>
      <c r="B120" s="20"/>
      <c r="C120" s="8"/>
      <c r="D120" s="53"/>
      <c r="E120" s="11">
        <f t="shared" ref="E120" si="41">IF(D120="Sí",1)+IF(D120="No",0)</f>
        <v>0</v>
      </c>
      <c r="F120" s="13">
        <f>C120*E120</f>
        <v>0</v>
      </c>
      <c r="G120" s="55"/>
      <c r="H120" s="8"/>
      <c r="I120" s="53" t="s">
        <v>156</v>
      </c>
      <c r="J120" s="11">
        <f t="shared" ref="J120" si="42">IF(I120="Sí",1)+IF(I120="No",0)</f>
        <v>1</v>
      </c>
      <c r="K120" s="13">
        <f>H120*J120</f>
        <v>0</v>
      </c>
      <c r="L120" s="15">
        <f>F121+K121</f>
        <v>1</v>
      </c>
    </row>
    <row r="121" spans="1:12">
      <c r="B121" s="5"/>
      <c r="C121" s="56">
        <f>SUM(C116:C120)</f>
        <v>0.5</v>
      </c>
      <c r="D121" s="5"/>
      <c r="E121" s="5"/>
      <c r="F121" s="16">
        <f>SUM(F116:F120)</f>
        <v>0.5</v>
      </c>
      <c r="G121" s="5"/>
      <c r="H121" s="56">
        <f>SUM(H116:H120)</f>
        <v>0.5</v>
      </c>
      <c r="I121" s="5"/>
      <c r="J121" s="5"/>
      <c r="K121" s="16">
        <f>SUM(K116:K120)</f>
        <v>0.5</v>
      </c>
    </row>
    <row r="123" spans="1:12" ht="14.4" customHeight="1">
      <c r="A123" s="6"/>
      <c r="B123" s="6"/>
      <c r="C123" s="25" t="s">
        <v>158</v>
      </c>
      <c r="D123" s="156" t="s">
        <v>155</v>
      </c>
      <c r="E123" s="43"/>
      <c r="F123" s="156" t="s">
        <v>157</v>
      </c>
      <c r="G123" s="6"/>
      <c r="H123" s="25" t="s">
        <v>162</v>
      </c>
      <c r="I123" s="156" t="s">
        <v>155</v>
      </c>
      <c r="J123" s="43"/>
      <c r="K123" s="156" t="s">
        <v>161</v>
      </c>
    </row>
    <row r="124" spans="1:12">
      <c r="A124" s="52" t="str">
        <f>'Tabla Resultados.'!C14</f>
        <v>TPB.4.2</v>
      </c>
      <c r="B124" s="52" t="str">
        <f>'[1]TABLA_MTU-cambiar nombres aqui'!G14</f>
        <v>Economía circular</v>
      </c>
      <c r="C124" s="57">
        <v>0.5</v>
      </c>
      <c r="D124" s="157"/>
      <c r="E124" s="44"/>
      <c r="F124" s="157"/>
      <c r="G124" s="52" t="str">
        <f>B124</f>
        <v>Economía circular</v>
      </c>
      <c r="H124" s="57">
        <v>0.5</v>
      </c>
      <c r="I124" s="157"/>
      <c r="J124" s="44"/>
      <c r="K124" s="157"/>
    </row>
    <row r="125" spans="1:12">
      <c r="A125" s="6"/>
      <c r="B125" s="6"/>
      <c r="C125" s="6"/>
      <c r="D125" s="6"/>
      <c r="E125" s="6"/>
      <c r="F125" s="6"/>
      <c r="G125" s="6"/>
      <c r="H125" s="6"/>
      <c r="I125" s="6"/>
      <c r="J125" s="6"/>
      <c r="K125" s="6"/>
    </row>
    <row r="126" spans="1:12">
      <c r="A126" s="6"/>
      <c r="B126" s="54" t="s">
        <v>159</v>
      </c>
      <c r="C126" s="6"/>
      <c r="D126" s="6"/>
      <c r="E126" s="6"/>
      <c r="F126" s="6"/>
      <c r="G126" s="54" t="s">
        <v>160</v>
      </c>
      <c r="H126" s="6"/>
      <c r="I126" s="6"/>
      <c r="J126" s="6"/>
      <c r="K126" s="6"/>
    </row>
    <row r="127" spans="1:12" ht="14.4" customHeight="1">
      <c r="A127" s="6"/>
      <c r="B127" s="55" t="s">
        <v>152</v>
      </c>
      <c r="C127" s="8">
        <f>C124*0.5</f>
        <v>0.25</v>
      </c>
      <c r="D127" s="53" t="s">
        <v>156</v>
      </c>
      <c r="E127" s="11">
        <f>IF(D127="Sí",1)+IF(D127="No",0)</f>
        <v>1</v>
      </c>
      <c r="F127" s="13">
        <f>C127*E127</f>
        <v>0.25</v>
      </c>
      <c r="G127" s="20" t="s">
        <v>154</v>
      </c>
      <c r="H127" s="8">
        <f>H124</f>
        <v>0.5</v>
      </c>
      <c r="I127" s="53" t="s">
        <v>156</v>
      </c>
      <c r="J127" s="11">
        <f>IF(I127="Sí",1)+IF(I127="No",0)</f>
        <v>1</v>
      </c>
      <c r="K127" s="13">
        <f>H127*J127</f>
        <v>0.5</v>
      </c>
    </row>
    <row r="128" spans="1:12">
      <c r="A128" s="6"/>
      <c r="B128" s="19"/>
      <c r="C128" s="19"/>
      <c r="D128" s="21"/>
      <c r="E128" s="19"/>
      <c r="F128" s="18"/>
      <c r="G128" s="19"/>
      <c r="H128" s="19"/>
      <c r="I128" s="21"/>
      <c r="J128" s="19"/>
      <c r="K128" s="18"/>
    </row>
    <row r="129" spans="1:12">
      <c r="A129" s="6"/>
      <c r="B129" s="51" t="s">
        <v>153</v>
      </c>
      <c r="C129" s="8">
        <f>C124*0.5</f>
        <v>0.25</v>
      </c>
      <c r="D129" s="53" t="s">
        <v>156</v>
      </c>
      <c r="E129" s="11">
        <f t="shared" ref="E129" si="43">IF(D129="Sí",1)+IF(D129="No",0)</f>
        <v>1</v>
      </c>
      <c r="F129" s="13">
        <f>C129*E129</f>
        <v>0.25</v>
      </c>
      <c r="G129" s="20"/>
      <c r="H129" s="8"/>
      <c r="I129" s="53" t="s">
        <v>156</v>
      </c>
      <c r="J129" s="11">
        <f t="shared" ref="J129" si="44">IF(I129="Sí",1)+IF(I129="No",0)</f>
        <v>1</v>
      </c>
      <c r="K129" s="13">
        <f>H129*J129</f>
        <v>0</v>
      </c>
    </row>
    <row r="130" spans="1:12" ht="15" thickBot="1">
      <c r="A130" s="6"/>
      <c r="B130" s="19"/>
      <c r="C130" s="19"/>
      <c r="D130" s="21"/>
      <c r="E130" s="19"/>
      <c r="F130" s="18"/>
      <c r="G130" s="19"/>
      <c r="H130" s="19"/>
      <c r="I130" s="21"/>
      <c r="J130" s="19"/>
      <c r="K130" s="18"/>
    </row>
    <row r="131" spans="1:12" ht="15" thickBot="1">
      <c r="A131" s="6"/>
      <c r="B131" s="20"/>
      <c r="C131" s="8"/>
      <c r="D131" s="53"/>
      <c r="E131" s="11">
        <f t="shared" ref="E131" si="45">IF(D131="Sí",1)+IF(D131="No",0)</f>
        <v>0</v>
      </c>
      <c r="F131" s="13">
        <f>C131*E131</f>
        <v>0</v>
      </c>
      <c r="G131" s="55"/>
      <c r="H131" s="8"/>
      <c r="I131" s="53" t="s">
        <v>156</v>
      </c>
      <c r="J131" s="11">
        <f t="shared" ref="J131" si="46">IF(I131="Sí",1)+IF(I131="No",0)</f>
        <v>1</v>
      </c>
      <c r="K131" s="13">
        <f>H131*J131</f>
        <v>0</v>
      </c>
      <c r="L131" s="15">
        <f>F132+K132</f>
        <v>1</v>
      </c>
    </row>
    <row r="132" spans="1:12">
      <c r="B132" s="5"/>
      <c r="C132" s="56">
        <f>SUM(C127:C131)</f>
        <v>0.5</v>
      </c>
      <c r="D132" s="5"/>
      <c r="E132" s="5"/>
      <c r="F132" s="16">
        <f>SUM(F127:F131)</f>
        <v>0.5</v>
      </c>
      <c r="G132" s="5"/>
      <c r="H132" s="56">
        <f>SUM(H127:H131)</f>
        <v>0.5</v>
      </c>
      <c r="I132" s="5"/>
      <c r="J132" s="5"/>
      <c r="K132" s="16">
        <f>SUM(K127:K131)</f>
        <v>0.5</v>
      </c>
    </row>
    <row r="134" spans="1:12" ht="14.4" customHeight="1">
      <c r="A134" s="6"/>
      <c r="B134" s="6"/>
      <c r="C134" s="25" t="s">
        <v>158</v>
      </c>
      <c r="D134" s="156" t="s">
        <v>155</v>
      </c>
      <c r="E134" s="43"/>
      <c r="F134" s="156" t="s">
        <v>157</v>
      </c>
      <c r="G134" s="6"/>
      <c r="H134" s="25" t="s">
        <v>162</v>
      </c>
      <c r="I134" s="156" t="s">
        <v>155</v>
      </c>
      <c r="J134" s="43"/>
      <c r="K134" s="156" t="s">
        <v>161</v>
      </c>
    </row>
    <row r="135" spans="1:12">
      <c r="A135" s="52" t="str">
        <f>'Tabla Resultados.'!C15</f>
        <v>TPB.4.3</v>
      </c>
      <c r="B135" s="52" t="str">
        <f>'[1]TABLA_MTU-cambiar nombres aqui'!G15</f>
        <v>Evaluación de riesgos</v>
      </c>
      <c r="C135" s="57">
        <v>0.5</v>
      </c>
      <c r="D135" s="157"/>
      <c r="E135" s="44"/>
      <c r="F135" s="157"/>
      <c r="G135" s="52" t="str">
        <f>B135</f>
        <v>Evaluación de riesgos</v>
      </c>
      <c r="H135" s="57">
        <v>0.5</v>
      </c>
      <c r="I135" s="157"/>
      <c r="J135" s="44"/>
      <c r="K135" s="157"/>
    </row>
    <row r="136" spans="1:12">
      <c r="A136" s="6"/>
      <c r="B136" s="6"/>
      <c r="C136" s="6"/>
      <c r="D136" s="6"/>
      <c r="E136" s="6"/>
      <c r="F136" s="6"/>
      <c r="G136" s="6"/>
      <c r="H136" s="6"/>
      <c r="I136" s="6"/>
      <c r="J136" s="6"/>
      <c r="K136" s="6"/>
    </row>
    <row r="137" spans="1:12">
      <c r="A137" s="6"/>
      <c r="B137" s="54" t="s">
        <v>159</v>
      </c>
      <c r="C137" s="6"/>
      <c r="D137" s="6"/>
      <c r="E137" s="6"/>
      <c r="F137" s="6"/>
      <c r="G137" s="54" t="s">
        <v>160</v>
      </c>
      <c r="H137" s="6"/>
      <c r="I137" s="6"/>
      <c r="J137" s="6"/>
      <c r="K137" s="6"/>
    </row>
    <row r="138" spans="1:12" ht="14.4" customHeight="1">
      <c r="A138" s="6"/>
      <c r="B138" s="55" t="s">
        <v>152</v>
      </c>
      <c r="C138" s="8">
        <f>C135*0.5</f>
        <v>0.25</v>
      </c>
      <c r="D138" s="53" t="s">
        <v>156</v>
      </c>
      <c r="E138" s="11">
        <f>IF(D138="Sí",1)+IF(D138="No",0)</f>
        <v>1</v>
      </c>
      <c r="F138" s="13">
        <f>C138*E138</f>
        <v>0.25</v>
      </c>
      <c r="G138" s="20" t="s">
        <v>154</v>
      </c>
      <c r="H138" s="8">
        <f>H135</f>
        <v>0.5</v>
      </c>
      <c r="I138" s="53" t="s">
        <v>156</v>
      </c>
      <c r="J138" s="11">
        <f>IF(I138="Sí",1)+IF(I138="No",0)</f>
        <v>1</v>
      </c>
      <c r="K138" s="13">
        <f>H138*J138</f>
        <v>0.5</v>
      </c>
    </row>
    <row r="139" spans="1:12">
      <c r="A139" s="6"/>
      <c r="B139" s="19"/>
      <c r="C139" s="19"/>
      <c r="D139" s="21"/>
      <c r="E139" s="19"/>
      <c r="F139" s="18"/>
      <c r="G139" s="19"/>
      <c r="H139" s="19"/>
      <c r="I139" s="21"/>
      <c r="J139" s="19"/>
      <c r="K139" s="18"/>
    </row>
    <row r="140" spans="1:12">
      <c r="A140" s="6"/>
      <c r="B140" s="51" t="s">
        <v>153</v>
      </c>
      <c r="C140" s="8">
        <f>C135*0.5</f>
        <v>0.25</v>
      </c>
      <c r="D140" s="53" t="s">
        <v>156</v>
      </c>
      <c r="E140" s="11">
        <f t="shared" ref="E140" si="47">IF(D140="Sí",1)+IF(D140="No",0)</f>
        <v>1</v>
      </c>
      <c r="F140" s="13">
        <f>C140*E140</f>
        <v>0.25</v>
      </c>
      <c r="G140" s="20"/>
      <c r="H140" s="8"/>
      <c r="I140" s="53" t="s">
        <v>156</v>
      </c>
      <c r="J140" s="11">
        <f t="shared" ref="J140" si="48">IF(I140="Sí",1)+IF(I140="No",0)</f>
        <v>1</v>
      </c>
      <c r="K140" s="13">
        <f>H140*J140</f>
        <v>0</v>
      </c>
    </row>
    <row r="141" spans="1:12" ht="15" thickBot="1">
      <c r="A141" s="6"/>
      <c r="B141" s="19"/>
      <c r="C141" s="19"/>
      <c r="D141" s="21"/>
      <c r="E141" s="19"/>
      <c r="F141" s="18"/>
      <c r="G141" s="19"/>
      <c r="H141" s="19"/>
      <c r="I141" s="21"/>
      <c r="J141" s="19"/>
      <c r="K141" s="18"/>
    </row>
    <row r="142" spans="1:12" ht="15" thickBot="1">
      <c r="A142" s="6"/>
      <c r="B142" s="20"/>
      <c r="C142" s="8"/>
      <c r="D142" s="53"/>
      <c r="E142" s="11">
        <f t="shared" ref="E142" si="49">IF(D142="Sí",1)+IF(D142="No",0)</f>
        <v>0</v>
      </c>
      <c r="F142" s="13">
        <f>C142*E142</f>
        <v>0</v>
      </c>
      <c r="G142" s="55"/>
      <c r="H142" s="8"/>
      <c r="I142" s="53" t="s">
        <v>156</v>
      </c>
      <c r="J142" s="11">
        <f t="shared" ref="J142" si="50">IF(I142="Sí",1)+IF(I142="No",0)</f>
        <v>1</v>
      </c>
      <c r="K142" s="13">
        <f>H142*J142</f>
        <v>0</v>
      </c>
      <c r="L142" s="15">
        <f>F143+K143</f>
        <v>1</v>
      </c>
    </row>
    <row r="143" spans="1:12">
      <c r="B143" s="5"/>
      <c r="C143" s="56">
        <f>SUM(C138:C142)</f>
        <v>0.5</v>
      </c>
      <c r="D143" s="5"/>
      <c r="E143" s="5"/>
      <c r="F143" s="16">
        <f>SUM(F138:F142)</f>
        <v>0.5</v>
      </c>
      <c r="G143" s="5"/>
      <c r="H143" s="56">
        <f>SUM(H138:H142)</f>
        <v>0.5</v>
      </c>
      <c r="I143" s="5"/>
      <c r="J143" s="5"/>
      <c r="K143" s="16">
        <f>SUM(K138:K142)</f>
        <v>0.5</v>
      </c>
    </row>
    <row r="145" spans="1:12" ht="14.4" customHeight="1">
      <c r="A145" s="6"/>
      <c r="B145" s="6"/>
      <c r="C145" s="25" t="s">
        <v>158</v>
      </c>
      <c r="D145" s="156" t="s">
        <v>155</v>
      </c>
      <c r="E145" s="43"/>
      <c r="F145" s="156" t="s">
        <v>157</v>
      </c>
      <c r="G145" s="6"/>
      <c r="H145" s="25" t="s">
        <v>162</v>
      </c>
      <c r="I145" s="156" t="s">
        <v>155</v>
      </c>
      <c r="J145" s="43"/>
      <c r="K145" s="156" t="s">
        <v>161</v>
      </c>
    </row>
    <row r="146" spans="1:12">
      <c r="A146" s="52"/>
      <c r="B146" s="52"/>
      <c r="C146" s="57">
        <v>0.5</v>
      </c>
      <c r="D146" s="157"/>
      <c r="E146" s="44"/>
      <c r="F146" s="157"/>
      <c r="G146" s="52">
        <f>B146</f>
        <v>0</v>
      </c>
      <c r="H146" s="57">
        <v>0.5</v>
      </c>
      <c r="I146" s="157"/>
      <c r="J146" s="44"/>
      <c r="K146" s="157"/>
    </row>
    <row r="147" spans="1:12">
      <c r="A147" s="6"/>
      <c r="B147" s="6"/>
      <c r="C147" s="6"/>
      <c r="D147" s="6"/>
      <c r="E147" s="6"/>
      <c r="F147" s="6"/>
      <c r="G147" s="6"/>
      <c r="H147" s="6"/>
      <c r="I147" s="6"/>
      <c r="J147" s="6"/>
      <c r="K147" s="6"/>
    </row>
    <row r="148" spans="1:12">
      <c r="A148" s="6"/>
      <c r="B148" s="54" t="s">
        <v>159</v>
      </c>
      <c r="C148" s="6"/>
      <c r="D148" s="6"/>
      <c r="E148" s="6"/>
      <c r="F148" s="6"/>
      <c r="G148" s="54" t="s">
        <v>160</v>
      </c>
      <c r="H148" s="6"/>
      <c r="I148" s="6"/>
      <c r="J148" s="6"/>
      <c r="K148" s="6"/>
    </row>
    <row r="149" spans="1:12" ht="14.4" customHeight="1">
      <c r="A149" s="6"/>
      <c r="B149" s="55" t="s">
        <v>152</v>
      </c>
      <c r="C149" s="8">
        <f>C146*0.5</f>
        <v>0.25</v>
      </c>
      <c r="D149" s="53" t="s">
        <v>156</v>
      </c>
      <c r="E149" s="11">
        <f>IF(D149="Sí",1)+IF(D149="No",0)</f>
        <v>1</v>
      </c>
      <c r="F149" s="13">
        <f>C149*E149</f>
        <v>0.25</v>
      </c>
      <c r="G149" s="20" t="s">
        <v>154</v>
      </c>
      <c r="H149" s="8">
        <f>H146</f>
        <v>0.5</v>
      </c>
      <c r="I149" s="53" t="s">
        <v>156</v>
      </c>
      <c r="J149" s="11">
        <f>IF(I149="Sí",1)+IF(I149="No",0)</f>
        <v>1</v>
      </c>
      <c r="K149" s="13">
        <f>H149*J149</f>
        <v>0.5</v>
      </c>
    </row>
    <row r="150" spans="1:12">
      <c r="A150" s="6"/>
      <c r="B150" s="19"/>
      <c r="C150" s="19"/>
      <c r="D150" s="21"/>
      <c r="E150" s="19"/>
      <c r="F150" s="18"/>
      <c r="G150" s="19"/>
      <c r="H150" s="19"/>
      <c r="I150" s="21"/>
      <c r="J150" s="19"/>
      <c r="K150" s="18"/>
    </row>
    <row r="151" spans="1:12">
      <c r="A151" s="6"/>
      <c r="B151" s="51" t="s">
        <v>153</v>
      </c>
      <c r="C151" s="8">
        <f>C146*0.5</f>
        <v>0.25</v>
      </c>
      <c r="D151" s="53" t="s">
        <v>156</v>
      </c>
      <c r="E151" s="11">
        <f t="shared" ref="E151" si="51">IF(D151="Sí",1)+IF(D151="No",0)</f>
        <v>1</v>
      </c>
      <c r="F151" s="13">
        <f>C151*E151</f>
        <v>0.25</v>
      </c>
      <c r="G151" s="20"/>
      <c r="H151" s="8"/>
      <c r="I151" s="53" t="s">
        <v>156</v>
      </c>
      <c r="J151" s="11">
        <f t="shared" ref="J151" si="52">IF(I151="Sí",1)+IF(I151="No",0)</f>
        <v>1</v>
      </c>
      <c r="K151" s="13">
        <f>H151*J151</f>
        <v>0</v>
      </c>
    </row>
    <row r="152" spans="1:12" ht="15" thickBot="1">
      <c r="A152" s="6"/>
      <c r="B152" s="19"/>
      <c r="C152" s="19"/>
      <c r="D152" s="21"/>
      <c r="E152" s="19"/>
      <c r="F152" s="18"/>
      <c r="G152" s="19"/>
      <c r="H152" s="19"/>
      <c r="I152" s="21"/>
      <c r="J152" s="19"/>
      <c r="K152" s="18"/>
    </row>
    <row r="153" spans="1:12" ht="15" thickBot="1">
      <c r="A153" s="6"/>
      <c r="B153" s="20"/>
      <c r="C153" s="8"/>
      <c r="D153" s="53"/>
      <c r="E153" s="11">
        <f t="shared" ref="E153" si="53">IF(D153="Sí",1)+IF(D153="No",0)</f>
        <v>0</v>
      </c>
      <c r="F153" s="13">
        <f>C153*E153</f>
        <v>0</v>
      </c>
      <c r="G153" s="55"/>
      <c r="H153" s="8"/>
      <c r="I153" s="53" t="s">
        <v>156</v>
      </c>
      <c r="J153" s="11">
        <f t="shared" ref="J153" si="54">IF(I153="Sí",1)+IF(I153="No",0)</f>
        <v>1</v>
      </c>
      <c r="K153" s="13">
        <f>H153*J153</f>
        <v>0</v>
      </c>
      <c r="L153" s="15">
        <f>F154+K154</f>
        <v>1</v>
      </c>
    </row>
    <row r="154" spans="1:12">
      <c r="B154" s="5"/>
      <c r="C154" s="56">
        <f>SUM(C149:C153)</f>
        <v>0.5</v>
      </c>
      <c r="D154" s="5"/>
      <c r="E154" s="5"/>
      <c r="F154" s="16">
        <f>SUM(F149:F153)</f>
        <v>0.5</v>
      </c>
      <c r="G154" s="5"/>
      <c r="H154" s="56">
        <f>SUM(H149:H153)</f>
        <v>0.5</v>
      </c>
      <c r="I154" s="5"/>
      <c r="J154" s="5"/>
      <c r="K154" s="16">
        <f>SUM(K149:K153)</f>
        <v>0.5</v>
      </c>
    </row>
    <row r="156" spans="1:12" ht="14.4" customHeight="1">
      <c r="A156" s="6"/>
      <c r="B156" s="6"/>
      <c r="C156" s="25" t="s">
        <v>158</v>
      </c>
      <c r="D156" s="156" t="s">
        <v>155</v>
      </c>
      <c r="E156" s="43"/>
      <c r="F156" s="156" t="s">
        <v>157</v>
      </c>
      <c r="G156" s="6"/>
      <c r="H156" s="25" t="s">
        <v>162</v>
      </c>
      <c r="I156" s="156" t="s">
        <v>155</v>
      </c>
      <c r="J156" s="43"/>
      <c r="K156" s="156" t="s">
        <v>161</v>
      </c>
    </row>
    <row r="157" spans="1:12">
      <c r="A157" s="52"/>
      <c r="B157" s="52"/>
      <c r="C157" s="57">
        <v>0.5</v>
      </c>
      <c r="D157" s="157"/>
      <c r="E157" s="44"/>
      <c r="F157" s="157"/>
      <c r="G157" s="52">
        <f>B157</f>
        <v>0</v>
      </c>
      <c r="H157" s="57">
        <v>0.5</v>
      </c>
      <c r="I157" s="157"/>
      <c r="J157" s="44"/>
      <c r="K157" s="157"/>
    </row>
    <row r="158" spans="1:12">
      <c r="A158" s="6"/>
      <c r="B158" s="6"/>
      <c r="C158" s="6"/>
      <c r="D158" s="6"/>
      <c r="E158" s="6"/>
      <c r="F158" s="6"/>
      <c r="G158" s="6"/>
      <c r="H158" s="6"/>
      <c r="I158" s="6"/>
      <c r="J158" s="6"/>
      <c r="K158" s="6"/>
    </row>
    <row r="159" spans="1:12">
      <c r="A159" s="6"/>
      <c r="B159" s="54" t="s">
        <v>159</v>
      </c>
      <c r="C159" s="6"/>
      <c r="D159" s="6"/>
      <c r="E159" s="6"/>
      <c r="F159" s="6"/>
      <c r="G159" s="54" t="s">
        <v>160</v>
      </c>
      <c r="H159" s="6"/>
      <c r="I159" s="6"/>
      <c r="J159" s="6"/>
      <c r="K159" s="6"/>
    </row>
    <row r="160" spans="1:12" ht="14.4" customHeight="1">
      <c r="A160" s="6"/>
      <c r="B160" s="55" t="s">
        <v>152</v>
      </c>
      <c r="C160" s="8">
        <f>C157*0.5</f>
        <v>0.25</v>
      </c>
      <c r="D160" s="53" t="s">
        <v>156</v>
      </c>
      <c r="E160" s="11">
        <f>IF(D160="Sí",1)+IF(D160="No",0)</f>
        <v>1</v>
      </c>
      <c r="F160" s="13">
        <f>C160*E160</f>
        <v>0.25</v>
      </c>
      <c r="G160" s="20" t="s">
        <v>154</v>
      </c>
      <c r="H160" s="8">
        <f>H157</f>
        <v>0.5</v>
      </c>
      <c r="I160" s="53" t="s">
        <v>156</v>
      </c>
      <c r="J160" s="11">
        <f>IF(I160="Sí",1)+IF(I160="No",0)</f>
        <v>1</v>
      </c>
      <c r="K160" s="13">
        <f>H160*J160</f>
        <v>0.5</v>
      </c>
    </row>
    <row r="161" spans="1:12">
      <c r="A161" s="6"/>
      <c r="B161" s="19"/>
      <c r="C161" s="19"/>
      <c r="D161" s="21"/>
      <c r="E161" s="19"/>
      <c r="F161" s="18"/>
      <c r="G161" s="19"/>
      <c r="H161" s="19"/>
      <c r="I161" s="21"/>
      <c r="J161" s="19"/>
      <c r="K161" s="18"/>
    </row>
    <row r="162" spans="1:12">
      <c r="A162" s="6"/>
      <c r="B162" s="51" t="s">
        <v>153</v>
      </c>
      <c r="C162" s="8">
        <f>C157*0.5</f>
        <v>0.25</v>
      </c>
      <c r="D162" s="53" t="s">
        <v>156</v>
      </c>
      <c r="E162" s="11">
        <f t="shared" ref="E162" si="55">IF(D162="Sí",1)+IF(D162="No",0)</f>
        <v>1</v>
      </c>
      <c r="F162" s="13">
        <f>C162*E162</f>
        <v>0.25</v>
      </c>
      <c r="G162" s="20"/>
      <c r="H162" s="8"/>
      <c r="I162" s="53" t="s">
        <v>156</v>
      </c>
      <c r="J162" s="11">
        <f t="shared" ref="J162" si="56">IF(I162="Sí",1)+IF(I162="No",0)</f>
        <v>1</v>
      </c>
      <c r="K162" s="13">
        <f>H162*J162</f>
        <v>0</v>
      </c>
    </row>
    <row r="163" spans="1:12" ht="15" thickBot="1">
      <c r="A163" s="6"/>
      <c r="B163" s="19"/>
      <c r="C163" s="19"/>
      <c r="D163" s="21"/>
      <c r="E163" s="19"/>
      <c r="F163" s="18"/>
      <c r="G163" s="19"/>
      <c r="H163" s="19"/>
      <c r="I163" s="21"/>
      <c r="J163" s="19"/>
      <c r="K163" s="18"/>
    </row>
    <row r="164" spans="1:12" ht="15" thickBot="1">
      <c r="A164" s="6"/>
      <c r="B164" s="20"/>
      <c r="C164" s="8"/>
      <c r="D164" s="53"/>
      <c r="E164" s="11">
        <f t="shared" ref="E164" si="57">IF(D164="Sí",1)+IF(D164="No",0)</f>
        <v>0</v>
      </c>
      <c r="F164" s="13">
        <f>C164*E164</f>
        <v>0</v>
      </c>
      <c r="G164" s="55"/>
      <c r="H164" s="8"/>
      <c r="I164" s="53" t="s">
        <v>156</v>
      </c>
      <c r="J164" s="11">
        <f t="shared" ref="J164" si="58">IF(I164="Sí",1)+IF(I164="No",0)</f>
        <v>1</v>
      </c>
      <c r="K164" s="13">
        <f>H164*J164</f>
        <v>0</v>
      </c>
      <c r="L164" s="15">
        <f>F165+K165</f>
        <v>1</v>
      </c>
    </row>
    <row r="165" spans="1:12">
      <c r="B165" s="5"/>
      <c r="C165" s="56">
        <f>SUM(C160:C164)</f>
        <v>0.5</v>
      </c>
      <c r="D165" s="5"/>
      <c r="E165" s="5"/>
      <c r="F165" s="16">
        <f>SUM(F160:F164)</f>
        <v>0.5</v>
      </c>
      <c r="G165" s="5"/>
      <c r="H165" s="56">
        <f>SUM(H160:H164)</f>
        <v>0.5</v>
      </c>
      <c r="I165" s="5"/>
      <c r="J165" s="5"/>
      <c r="K165" s="16">
        <f>SUM(K160:K164)</f>
        <v>0.5</v>
      </c>
    </row>
    <row r="167" spans="1:12" ht="14.4" customHeight="1">
      <c r="A167" s="6"/>
      <c r="B167" s="6"/>
      <c r="C167" s="25" t="s">
        <v>158</v>
      </c>
      <c r="D167" s="156" t="s">
        <v>155</v>
      </c>
      <c r="E167" s="43"/>
      <c r="F167" s="156" t="s">
        <v>157</v>
      </c>
      <c r="G167" s="6"/>
      <c r="H167" s="25" t="s">
        <v>162</v>
      </c>
      <c r="I167" s="156" t="s">
        <v>155</v>
      </c>
      <c r="J167" s="43"/>
      <c r="K167" s="156" t="s">
        <v>161</v>
      </c>
    </row>
    <row r="168" spans="1:12">
      <c r="A168" s="52"/>
      <c r="B168" s="52"/>
      <c r="C168" s="57">
        <v>0.5</v>
      </c>
      <c r="D168" s="157"/>
      <c r="E168" s="44"/>
      <c r="F168" s="157"/>
      <c r="G168" s="52">
        <f>B168</f>
        <v>0</v>
      </c>
      <c r="H168" s="57">
        <v>0.5</v>
      </c>
      <c r="I168" s="157"/>
      <c r="J168" s="44"/>
      <c r="K168" s="157"/>
    </row>
    <row r="169" spans="1:12">
      <c r="A169" s="6"/>
      <c r="B169" s="6"/>
      <c r="C169" s="6"/>
      <c r="D169" s="6"/>
      <c r="E169" s="6"/>
      <c r="F169" s="6"/>
      <c r="G169" s="6"/>
      <c r="H169" s="6"/>
      <c r="I169" s="6"/>
      <c r="J169" s="6"/>
      <c r="K169" s="6"/>
    </row>
    <row r="170" spans="1:12">
      <c r="A170" s="6"/>
      <c r="B170" s="54" t="s">
        <v>159</v>
      </c>
      <c r="C170" s="6"/>
      <c r="D170" s="6"/>
      <c r="E170" s="6"/>
      <c r="F170" s="6"/>
      <c r="G170" s="54" t="s">
        <v>160</v>
      </c>
      <c r="H170" s="6"/>
      <c r="I170" s="6"/>
      <c r="J170" s="6"/>
      <c r="K170" s="6"/>
    </row>
    <row r="171" spans="1:12" ht="14.4" customHeight="1">
      <c r="A171" s="6"/>
      <c r="B171" s="55" t="s">
        <v>152</v>
      </c>
      <c r="C171" s="8">
        <f>C168*0.5</f>
        <v>0.25</v>
      </c>
      <c r="D171" s="53" t="s">
        <v>156</v>
      </c>
      <c r="E171" s="11">
        <f>IF(D171="Sí",1)+IF(D171="No",0)</f>
        <v>1</v>
      </c>
      <c r="F171" s="13">
        <f>C171*E171</f>
        <v>0.25</v>
      </c>
      <c r="G171" s="20" t="s">
        <v>154</v>
      </c>
      <c r="H171" s="8">
        <f>H168</f>
        <v>0.5</v>
      </c>
      <c r="I171" s="53" t="s">
        <v>156</v>
      </c>
      <c r="J171" s="11">
        <f>IF(I171="Sí",1)+IF(I171="No",0)</f>
        <v>1</v>
      </c>
      <c r="K171" s="13">
        <f>H171*J171</f>
        <v>0.5</v>
      </c>
    </row>
    <row r="172" spans="1:12">
      <c r="A172" s="6"/>
      <c r="B172" s="19"/>
      <c r="C172" s="19"/>
      <c r="D172" s="21"/>
      <c r="E172" s="19"/>
      <c r="F172" s="18"/>
      <c r="G172" s="19"/>
      <c r="H172" s="19"/>
      <c r="I172" s="21"/>
      <c r="J172" s="19"/>
      <c r="K172" s="18"/>
    </row>
    <row r="173" spans="1:12">
      <c r="A173" s="6"/>
      <c r="B173" s="51" t="s">
        <v>153</v>
      </c>
      <c r="C173" s="8">
        <f>C168*0.5</f>
        <v>0.25</v>
      </c>
      <c r="D173" s="53" t="s">
        <v>156</v>
      </c>
      <c r="E173" s="11">
        <f t="shared" ref="E173" si="59">IF(D173="Sí",1)+IF(D173="No",0)</f>
        <v>1</v>
      </c>
      <c r="F173" s="13">
        <f>C173*E173</f>
        <v>0.25</v>
      </c>
      <c r="G173" s="20"/>
      <c r="H173" s="8"/>
      <c r="I173" s="53" t="s">
        <v>156</v>
      </c>
      <c r="J173" s="11">
        <f t="shared" ref="J173" si="60">IF(I173="Sí",1)+IF(I173="No",0)</f>
        <v>1</v>
      </c>
      <c r="K173" s="13">
        <f>H173*J173</f>
        <v>0</v>
      </c>
    </row>
    <row r="174" spans="1:12" ht="15" thickBot="1">
      <c r="A174" s="6"/>
      <c r="B174" s="19"/>
      <c r="C174" s="19"/>
      <c r="D174" s="21"/>
      <c r="E174" s="19"/>
      <c r="F174" s="18"/>
      <c r="G174" s="19"/>
      <c r="H174" s="19"/>
      <c r="I174" s="21"/>
      <c r="J174" s="19"/>
      <c r="K174" s="18"/>
    </row>
    <row r="175" spans="1:12" ht="15" thickBot="1">
      <c r="A175" s="6"/>
      <c r="B175" s="20"/>
      <c r="C175" s="8"/>
      <c r="D175" s="53"/>
      <c r="E175" s="11">
        <f t="shared" ref="E175" si="61">IF(D175="Sí",1)+IF(D175="No",0)</f>
        <v>0</v>
      </c>
      <c r="F175" s="13">
        <f>C175*E175</f>
        <v>0</v>
      </c>
      <c r="G175" s="55"/>
      <c r="H175" s="8"/>
      <c r="I175" s="53" t="s">
        <v>156</v>
      </c>
      <c r="J175" s="11">
        <f t="shared" ref="J175" si="62">IF(I175="Sí",1)+IF(I175="No",0)</f>
        <v>1</v>
      </c>
      <c r="K175" s="13">
        <f>H175*J175</f>
        <v>0</v>
      </c>
      <c r="L175" s="15">
        <f>F176+K176</f>
        <v>1</v>
      </c>
    </row>
    <row r="176" spans="1:12">
      <c r="B176" s="5"/>
      <c r="C176" s="56">
        <f>SUM(C171:C175)</f>
        <v>0.5</v>
      </c>
      <c r="D176" s="5"/>
      <c r="E176" s="5"/>
      <c r="F176" s="16">
        <f>SUM(F171:F175)</f>
        <v>0.5</v>
      </c>
      <c r="G176" s="5"/>
      <c r="H176" s="56">
        <f>SUM(H171:H175)</f>
        <v>0.5</v>
      </c>
      <c r="I176" s="5"/>
      <c r="J176" s="5"/>
      <c r="K176" s="16">
        <f>SUM(K171:K175)</f>
        <v>0.5</v>
      </c>
    </row>
  </sheetData>
  <mergeCells count="64">
    <mergeCell ref="D156:D157"/>
    <mergeCell ref="F156:F157"/>
    <mergeCell ref="I156:I157"/>
    <mergeCell ref="K156:K157"/>
    <mergeCell ref="D167:D168"/>
    <mergeCell ref="F167:F168"/>
    <mergeCell ref="I167:I168"/>
    <mergeCell ref="K167:K168"/>
    <mergeCell ref="D134:D135"/>
    <mergeCell ref="F134:F135"/>
    <mergeCell ref="I134:I135"/>
    <mergeCell ref="K134:K135"/>
    <mergeCell ref="D145:D146"/>
    <mergeCell ref="F145:F146"/>
    <mergeCell ref="I145:I146"/>
    <mergeCell ref="K145:K146"/>
    <mergeCell ref="D112:D113"/>
    <mergeCell ref="F112:F113"/>
    <mergeCell ref="I112:I113"/>
    <mergeCell ref="K112:K113"/>
    <mergeCell ref="D123:D124"/>
    <mergeCell ref="F123:F124"/>
    <mergeCell ref="I123:I124"/>
    <mergeCell ref="K123:K124"/>
    <mergeCell ref="D90:D91"/>
    <mergeCell ref="F90:F91"/>
    <mergeCell ref="I90:I91"/>
    <mergeCell ref="K90:K91"/>
    <mergeCell ref="D101:D102"/>
    <mergeCell ref="F101:F102"/>
    <mergeCell ref="I101:I102"/>
    <mergeCell ref="K101:K102"/>
    <mergeCell ref="D68:D69"/>
    <mergeCell ref="F68:F69"/>
    <mergeCell ref="I68:I69"/>
    <mergeCell ref="K68:K69"/>
    <mergeCell ref="D79:D80"/>
    <mergeCell ref="F79:F80"/>
    <mergeCell ref="I79:I80"/>
    <mergeCell ref="K79:K80"/>
    <mergeCell ref="D46:D47"/>
    <mergeCell ref="F46:F47"/>
    <mergeCell ref="I46:I47"/>
    <mergeCell ref="K46:K47"/>
    <mergeCell ref="D57:D58"/>
    <mergeCell ref="F57:F58"/>
    <mergeCell ref="I57:I58"/>
    <mergeCell ref="K57:K58"/>
    <mergeCell ref="D24:D25"/>
    <mergeCell ref="F24:F25"/>
    <mergeCell ref="I24:I25"/>
    <mergeCell ref="K24:K25"/>
    <mergeCell ref="D35:D36"/>
    <mergeCell ref="F35:F36"/>
    <mergeCell ref="I35:I36"/>
    <mergeCell ref="K35:K36"/>
    <mergeCell ref="D1:D2"/>
    <mergeCell ref="F1:F2"/>
    <mergeCell ref="I1:I2"/>
    <mergeCell ref="K1:K2"/>
    <mergeCell ref="D13:D14"/>
    <mergeCell ref="F13:F14"/>
    <mergeCell ref="I13:I14"/>
    <mergeCell ref="K13:K14"/>
  </mergeCells>
  <dataValidations count="1">
    <dataValidation type="list" allowBlank="1" showInputMessage="1" showErrorMessage="1" errorTitle="Dato inválido" error="Por favor seleccione Sí o No" sqref="I120 I131 I129 I153 I142 I140 I127 I118 I116 I109 I98 I96 I87 I76 I74 I65 I54 I52 I43 I32 I30 I21 I164 I162 I151 I9 I7 I5 I149 I138 I160 I19 I17 I28 I41 I39 I50 I63 I61 I72 I85 I83 I94 I107 I105 I175 I173 I171 D171 D173 D175 D160 D162 D164 D105 D107 D94 D83 D85 D72 D61 D63 D50 D39 D41 D28 D17 D19 D127 D138 D149 D5 D7 D9 D151 D129 D116 D21 D30 D32 D43 D52 D54 D65 D74 D76 D87 D96 D98 D109 D118 D120 D131 D140 D142 D153">
      <formula1>"Sí,No"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9" tint="-0.249977111117893"/>
  </sheetPr>
  <dimension ref="B1:O88"/>
  <sheetViews>
    <sheetView topLeftCell="A31" zoomScale="70" zoomScaleNormal="70" workbookViewId="0">
      <selection activeCell="B62" sqref="B62:B79"/>
    </sheetView>
  </sheetViews>
  <sheetFormatPr baseColWidth="10" defaultRowHeight="14.4"/>
  <cols>
    <col min="1" max="1" width="11.5546875" style="1"/>
    <col min="2" max="3" width="11.5546875" style="1" customWidth="1"/>
    <col min="4" max="4" width="98.109375" style="1" bestFit="1" customWidth="1"/>
    <col min="5" max="5" width="19.77734375" style="2" customWidth="1"/>
    <col min="6" max="6" width="9.44140625" style="2" customWidth="1"/>
    <col min="7" max="7" width="70.44140625" style="1" customWidth="1"/>
    <col min="8" max="8" width="66.5546875" style="1" customWidth="1"/>
    <col min="9" max="9" width="41.44140625" style="1" customWidth="1"/>
    <col min="10" max="10" width="15.21875" style="3" bestFit="1" customWidth="1"/>
    <col min="11" max="11" width="18.21875" style="3" bestFit="1" customWidth="1"/>
    <col min="12" max="12" width="16.77734375" style="3" bestFit="1" customWidth="1"/>
    <col min="13" max="13" width="20.5546875" style="3" customWidth="1"/>
    <col min="14" max="14" width="25.88671875" style="3" customWidth="1"/>
    <col min="15" max="15" width="28" style="3" customWidth="1"/>
    <col min="16" max="16384" width="11.5546875" style="1"/>
  </cols>
  <sheetData>
    <row r="1" spans="2:4" ht="15" thickBot="1"/>
    <row r="2" spans="2:4" ht="43.8" customHeight="1">
      <c r="B2" s="180" t="s">
        <v>64</v>
      </c>
      <c r="C2" s="170" t="s">
        <v>32</v>
      </c>
      <c r="D2" s="171"/>
    </row>
    <row r="3" spans="2:4">
      <c r="B3" s="181"/>
      <c r="C3" s="22" t="s">
        <v>38</v>
      </c>
      <c r="D3" s="23" t="s">
        <v>39</v>
      </c>
    </row>
    <row r="4" spans="2:4">
      <c r="B4" s="181"/>
      <c r="C4" s="22" t="s">
        <v>40</v>
      </c>
      <c r="D4" s="23" t="s">
        <v>41</v>
      </c>
    </row>
    <row r="5" spans="2:4">
      <c r="B5" s="181"/>
      <c r="C5" s="22" t="s">
        <v>42</v>
      </c>
      <c r="D5" s="23" t="s">
        <v>43</v>
      </c>
    </row>
    <row r="6" spans="2:4">
      <c r="B6" s="181"/>
      <c r="C6" s="22" t="s">
        <v>44</v>
      </c>
      <c r="D6" s="23" t="s">
        <v>45</v>
      </c>
    </row>
    <row r="7" spans="2:4">
      <c r="B7" s="181"/>
      <c r="C7" s="22" t="s">
        <v>46</v>
      </c>
      <c r="D7" s="23" t="s">
        <v>47</v>
      </c>
    </row>
    <row r="8" spans="2:4">
      <c r="B8" s="181"/>
      <c r="C8" s="22" t="s">
        <v>48</v>
      </c>
      <c r="D8" s="23" t="s">
        <v>49</v>
      </c>
    </row>
    <row r="9" spans="2:4">
      <c r="B9" s="181"/>
      <c r="C9" s="22" t="s">
        <v>50</v>
      </c>
      <c r="D9" s="23" t="s">
        <v>51</v>
      </c>
    </row>
    <row r="10" spans="2:4">
      <c r="B10" s="181"/>
      <c r="C10" s="22" t="s">
        <v>52</v>
      </c>
      <c r="D10" s="23" t="s">
        <v>53</v>
      </c>
    </row>
    <row r="11" spans="2:4">
      <c r="B11" s="181"/>
      <c r="C11" s="22" t="s">
        <v>54</v>
      </c>
      <c r="D11" s="23" t="s">
        <v>55</v>
      </c>
    </row>
    <row r="12" spans="2:4">
      <c r="B12" s="181"/>
      <c r="C12" s="22" t="s">
        <v>56</v>
      </c>
      <c r="D12" s="23" t="s">
        <v>57</v>
      </c>
    </row>
    <row r="13" spans="2:4">
      <c r="B13" s="181"/>
      <c r="C13" s="22" t="s">
        <v>58</v>
      </c>
      <c r="D13" s="23" t="s">
        <v>59</v>
      </c>
    </row>
    <row r="14" spans="2:4">
      <c r="B14" s="181"/>
      <c r="C14" s="22" t="s">
        <v>60</v>
      </c>
      <c r="D14" s="23" t="s">
        <v>61</v>
      </c>
    </row>
    <row r="15" spans="2:4" ht="15" thickBot="1">
      <c r="B15" s="181"/>
      <c r="C15" s="68" t="s">
        <v>62</v>
      </c>
      <c r="D15" s="69" t="s">
        <v>63</v>
      </c>
    </row>
    <row r="16" spans="2:4">
      <c r="B16" s="167" t="s">
        <v>197</v>
      </c>
      <c r="C16" s="70" t="s">
        <v>163</v>
      </c>
      <c r="D16" s="73" t="s">
        <v>164</v>
      </c>
    </row>
    <row r="17" spans="2:4">
      <c r="B17" s="168"/>
      <c r="C17" s="71" t="s">
        <v>165</v>
      </c>
      <c r="D17" s="74" t="s">
        <v>166</v>
      </c>
    </row>
    <row r="18" spans="2:4">
      <c r="B18" s="168"/>
      <c r="C18" s="71" t="s">
        <v>167</v>
      </c>
      <c r="D18" s="74" t="s">
        <v>168</v>
      </c>
    </row>
    <row r="19" spans="2:4">
      <c r="B19" s="168"/>
      <c r="C19" s="71" t="s">
        <v>169</v>
      </c>
      <c r="D19" s="74" t="s">
        <v>170</v>
      </c>
    </row>
    <row r="20" spans="2:4">
      <c r="B20" s="168"/>
      <c r="C20" s="61" t="s">
        <v>171</v>
      </c>
      <c r="D20" s="62" t="s">
        <v>172</v>
      </c>
    </row>
    <row r="21" spans="2:4">
      <c r="B21" s="168"/>
      <c r="C21" s="71" t="s">
        <v>173</v>
      </c>
      <c r="D21" s="74" t="s">
        <v>174</v>
      </c>
    </row>
    <row r="22" spans="2:4">
      <c r="B22" s="168"/>
      <c r="C22" s="71" t="s">
        <v>175</v>
      </c>
      <c r="D22" s="74" t="s">
        <v>176</v>
      </c>
    </row>
    <row r="23" spans="2:4">
      <c r="B23" s="168"/>
      <c r="C23" s="71" t="s">
        <v>177</v>
      </c>
      <c r="D23" s="74" t="s">
        <v>178</v>
      </c>
    </row>
    <row r="24" spans="2:4">
      <c r="B24" s="168"/>
      <c r="C24" s="71" t="s">
        <v>179</v>
      </c>
      <c r="D24" s="74" t="s">
        <v>180</v>
      </c>
    </row>
    <row r="25" spans="2:4">
      <c r="B25" s="168"/>
      <c r="C25" s="71" t="s">
        <v>181</v>
      </c>
      <c r="D25" s="74" t="s">
        <v>182</v>
      </c>
    </row>
    <row r="26" spans="2:4">
      <c r="B26" s="168"/>
      <c r="C26" s="71" t="s">
        <v>183</v>
      </c>
      <c r="D26" s="74" t="s">
        <v>184</v>
      </c>
    </row>
    <row r="27" spans="2:4">
      <c r="B27" s="168"/>
      <c r="C27" s="61" t="s">
        <v>185</v>
      </c>
      <c r="D27" s="62" t="s">
        <v>186</v>
      </c>
    </row>
    <row r="28" spans="2:4">
      <c r="B28" s="168"/>
      <c r="C28" s="61" t="s">
        <v>187</v>
      </c>
      <c r="D28" s="62" t="s">
        <v>188</v>
      </c>
    </row>
    <row r="29" spans="2:4">
      <c r="B29" s="168"/>
      <c r="C29" s="71" t="s">
        <v>189</v>
      </c>
      <c r="D29" s="74" t="s">
        <v>190</v>
      </c>
    </row>
    <row r="30" spans="2:4">
      <c r="B30" s="168"/>
      <c r="C30" s="71" t="s">
        <v>191</v>
      </c>
      <c r="D30" s="74" t="s">
        <v>192</v>
      </c>
    </row>
    <row r="31" spans="2:4">
      <c r="B31" s="168"/>
      <c r="C31" s="71" t="s">
        <v>193</v>
      </c>
      <c r="D31" s="74" t="s">
        <v>194</v>
      </c>
    </row>
    <row r="32" spans="2:4" ht="15" thickBot="1">
      <c r="B32" s="169"/>
      <c r="C32" s="72" t="s">
        <v>195</v>
      </c>
      <c r="D32" s="75" t="s">
        <v>196</v>
      </c>
    </row>
    <row r="33" spans="2:4" ht="14.4" customHeight="1">
      <c r="B33" s="172" t="s">
        <v>0</v>
      </c>
      <c r="C33" s="22" t="s">
        <v>4</v>
      </c>
      <c r="D33" s="23" t="s">
        <v>3</v>
      </c>
    </row>
    <row r="34" spans="2:4">
      <c r="B34" s="173"/>
      <c r="C34" s="22" t="s">
        <v>5</v>
      </c>
      <c r="D34" s="23" t="s">
        <v>1</v>
      </c>
    </row>
    <row r="35" spans="2:4">
      <c r="B35" s="173"/>
      <c r="C35" s="22" t="s">
        <v>6</v>
      </c>
      <c r="D35" s="23" t="s">
        <v>2</v>
      </c>
    </row>
    <row r="36" spans="2:4">
      <c r="B36" s="173"/>
      <c r="C36" s="22" t="s">
        <v>7</v>
      </c>
      <c r="D36" s="23" t="s">
        <v>28</v>
      </c>
    </row>
    <row r="37" spans="2:4">
      <c r="B37" s="173"/>
      <c r="C37" s="22" t="s">
        <v>8</v>
      </c>
      <c r="D37" s="23" t="s">
        <v>12</v>
      </c>
    </row>
    <row r="38" spans="2:4">
      <c r="B38" s="173"/>
      <c r="C38" s="22" t="s">
        <v>9</v>
      </c>
      <c r="D38" s="23" t="s">
        <v>13</v>
      </c>
    </row>
    <row r="39" spans="2:4">
      <c r="B39" s="173"/>
      <c r="C39" s="22" t="s">
        <v>10</v>
      </c>
      <c r="D39" s="23" t="s">
        <v>11</v>
      </c>
    </row>
    <row r="40" spans="2:4">
      <c r="B40" s="173"/>
      <c r="C40" s="22" t="s">
        <v>16</v>
      </c>
      <c r="D40" s="23" t="s">
        <v>27</v>
      </c>
    </row>
    <row r="41" spans="2:4">
      <c r="B41" s="173"/>
      <c r="C41" s="22" t="s">
        <v>17</v>
      </c>
      <c r="D41" s="23" t="s">
        <v>15</v>
      </c>
    </row>
    <row r="42" spans="2:4">
      <c r="B42" s="173"/>
      <c r="C42" s="22" t="s">
        <v>18</v>
      </c>
      <c r="D42" s="23" t="s">
        <v>21</v>
      </c>
    </row>
    <row r="43" spans="2:4">
      <c r="B43" s="173"/>
      <c r="C43" s="22" t="s">
        <v>19</v>
      </c>
      <c r="D43" s="23" t="s">
        <v>1</v>
      </c>
    </row>
    <row r="44" spans="2:4">
      <c r="B44" s="173"/>
      <c r="C44" s="22" t="s">
        <v>20</v>
      </c>
      <c r="D44" s="23" t="s">
        <v>14</v>
      </c>
    </row>
    <row r="45" spans="2:4">
      <c r="B45" s="173"/>
      <c r="C45" s="22" t="s">
        <v>23</v>
      </c>
      <c r="D45" s="23" t="s">
        <v>29</v>
      </c>
    </row>
    <row r="46" spans="2:4">
      <c r="B46" s="173"/>
      <c r="C46" s="22" t="s">
        <v>24</v>
      </c>
      <c r="D46" s="23" t="s">
        <v>30</v>
      </c>
    </row>
    <row r="47" spans="2:4">
      <c r="B47" s="173"/>
      <c r="C47" s="22" t="s">
        <v>25</v>
      </c>
      <c r="D47" s="23" t="s">
        <v>31</v>
      </c>
    </row>
    <row r="48" spans="2:4" ht="15" thickBot="1">
      <c r="B48" s="173"/>
      <c r="C48" s="68" t="s">
        <v>26</v>
      </c>
      <c r="D48" s="69" t="s">
        <v>22</v>
      </c>
    </row>
    <row r="49" spans="2:4" ht="14.4" customHeight="1">
      <c r="B49" s="174" t="s">
        <v>211</v>
      </c>
      <c r="C49" s="80" t="s">
        <v>65</v>
      </c>
      <c r="D49" s="77" t="s">
        <v>66</v>
      </c>
    </row>
    <row r="50" spans="2:4">
      <c r="B50" s="175"/>
      <c r="C50" s="22" t="s">
        <v>67</v>
      </c>
      <c r="D50" s="78" t="s">
        <v>68</v>
      </c>
    </row>
    <row r="51" spans="2:4">
      <c r="B51" s="175"/>
      <c r="C51" s="22" t="s">
        <v>69</v>
      </c>
      <c r="D51" s="78" t="s">
        <v>70</v>
      </c>
    </row>
    <row r="52" spans="2:4">
      <c r="B52" s="175"/>
      <c r="C52" s="22" t="s">
        <v>71</v>
      </c>
      <c r="D52" s="78" t="s">
        <v>72</v>
      </c>
    </row>
    <row r="53" spans="2:4">
      <c r="B53" s="175"/>
      <c r="C53" s="22" t="s">
        <v>73</v>
      </c>
      <c r="D53" s="78" t="s">
        <v>74</v>
      </c>
    </row>
    <row r="54" spans="2:4">
      <c r="B54" s="175"/>
      <c r="C54" s="22" t="s">
        <v>75</v>
      </c>
      <c r="D54" s="78" t="s">
        <v>76</v>
      </c>
    </row>
    <row r="55" spans="2:4">
      <c r="B55" s="175"/>
      <c r="C55" s="22" t="s">
        <v>77</v>
      </c>
      <c r="D55" s="78" t="s">
        <v>78</v>
      </c>
    </row>
    <row r="56" spans="2:4">
      <c r="B56" s="175"/>
      <c r="C56" s="22" t="s">
        <v>79</v>
      </c>
      <c r="D56" s="78" t="s">
        <v>80</v>
      </c>
    </row>
    <row r="57" spans="2:4">
      <c r="B57" s="175"/>
      <c r="C57" s="22" t="s">
        <v>81</v>
      </c>
      <c r="D57" s="78" t="s">
        <v>29</v>
      </c>
    </row>
    <row r="58" spans="2:4">
      <c r="B58" s="175"/>
      <c r="C58" s="22" t="s">
        <v>82</v>
      </c>
      <c r="D58" s="78" t="s">
        <v>30</v>
      </c>
    </row>
    <row r="59" spans="2:4">
      <c r="B59" s="175"/>
      <c r="C59" s="22" t="s">
        <v>83</v>
      </c>
      <c r="D59" s="78" t="s">
        <v>31</v>
      </c>
    </row>
    <row r="60" spans="2:4">
      <c r="B60" s="175"/>
      <c r="C60" s="22" t="s">
        <v>84</v>
      </c>
      <c r="D60" s="78" t="s">
        <v>85</v>
      </c>
    </row>
    <row r="61" spans="2:4" ht="29.4" thickBot="1">
      <c r="B61" s="176"/>
      <c r="C61" s="81" t="s">
        <v>86</v>
      </c>
      <c r="D61" s="79" t="s">
        <v>87</v>
      </c>
    </row>
    <row r="62" spans="2:4" ht="14.4" customHeight="1">
      <c r="B62" s="177" t="s">
        <v>124</v>
      </c>
      <c r="C62" s="76" t="s">
        <v>88</v>
      </c>
      <c r="D62" s="77" t="s">
        <v>89</v>
      </c>
    </row>
    <row r="63" spans="2:4">
      <c r="B63" s="178"/>
      <c r="C63" s="24" t="s">
        <v>90</v>
      </c>
      <c r="D63" s="78" t="s">
        <v>91</v>
      </c>
    </row>
    <row r="64" spans="2:4">
      <c r="B64" s="178"/>
      <c r="C64" s="24" t="s">
        <v>92</v>
      </c>
      <c r="D64" s="78" t="s">
        <v>93</v>
      </c>
    </row>
    <row r="65" spans="2:4">
      <c r="B65" s="178"/>
      <c r="C65" s="24" t="s">
        <v>94</v>
      </c>
      <c r="D65" s="78" t="s">
        <v>95</v>
      </c>
    </row>
    <row r="66" spans="2:4">
      <c r="B66" s="178"/>
      <c r="C66" s="24" t="s">
        <v>96</v>
      </c>
      <c r="D66" s="78" t="s">
        <v>97</v>
      </c>
    </row>
    <row r="67" spans="2:4">
      <c r="B67" s="178"/>
      <c r="C67" s="24" t="s">
        <v>98</v>
      </c>
      <c r="D67" s="78" t="s">
        <v>99</v>
      </c>
    </row>
    <row r="68" spans="2:4">
      <c r="B68" s="178"/>
      <c r="C68" s="24" t="s">
        <v>100</v>
      </c>
      <c r="D68" s="78" t="s">
        <v>101</v>
      </c>
    </row>
    <row r="69" spans="2:4">
      <c r="B69" s="178"/>
      <c r="C69" s="24" t="s">
        <v>102</v>
      </c>
      <c r="D69" s="78" t="s">
        <v>103</v>
      </c>
    </row>
    <row r="70" spans="2:4">
      <c r="B70" s="178"/>
      <c r="C70" s="24" t="s">
        <v>104</v>
      </c>
      <c r="D70" s="78" t="s">
        <v>105</v>
      </c>
    </row>
    <row r="71" spans="2:4">
      <c r="B71" s="178"/>
      <c r="C71" s="24" t="s">
        <v>106</v>
      </c>
      <c r="D71" s="78" t="s">
        <v>107</v>
      </c>
    </row>
    <row r="72" spans="2:4">
      <c r="B72" s="178"/>
      <c r="C72" s="24" t="s">
        <v>108</v>
      </c>
      <c r="D72" s="78" t="s">
        <v>109</v>
      </c>
    </row>
    <row r="73" spans="2:4">
      <c r="B73" s="178"/>
      <c r="C73" s="24" t="s">
        <v>110</v>
      </c>
      <c r="D73" s="78" t="s">
        <v>111</v>
      </c>
    </row>
    <row r="74" spans="2:4">
      <c r="B74" s="178"/>
      <c r="C74" s="24" t="s">
        <v>112</v>
      </c>
      <c r="D74" s="78" t="s">
        <v>113</v>
      </c>
    </row>
    <row r="75" spans="2:4">
      <c r="B75" s="178"/>
      <c r="C75" s="24" t="s">
        <v>114</v>
      </c>
      <c r="D75" s="78" t="s">
        <v>115</v>
      </c>
    </row>
    <row r="76" spans="2:4">
      <c r="B76" s="178"/>
      <c r="C76" s="24" t="s">
        <v>116</v>
      </c>
      <c r="D76" s="78" t="s">
        <v>117</v>
      </c>
    </row>
    <row r="77" spans="2:4">
      <c r="B77" s="178"/>
      <c r="C77" s="24" t="s">
        <v>118</v>
      </c>
      <c r="D77" s="78" t="s">
        <v>119</v>
      </c>
    </row>
    <row r="78" spans="2:4">
      <c r="B78" s="178"/>
      <c r="C78" s="24" t="s">
        <v>120</v>
      </c>
      <c r="D78" s="78" t="s">
        <v>121</v>
      </c>
    </row>
    <row r="79" spans="2:4" ht="15" thickBot="1">
      <c r="B79" s="179"/>
      <c r="C79" s="85" t="s">
        <v>122</v>
      </c>
      <c r="D79" s="86" t="s">
        <v>123</v>
      </c>
    </row>
    <row r="80" spans="2:4" ht="28.8" customHeight="1">
      <c r="B80" s="165" t="s">
        <v>223</v>
      </c>
      <c r="C80" s="92"/>
      <c r="D80" s="93"/>
    </row>
    <row r="81" spans="2:7" ht="109.8" customHeight="1" thickBot="1">
      <c r="B81" s="166"/>
      <c r="C81" s="94"/>
      <c r="D81" s="95"/>
      <c r="F81" s="87"/>
      <c r="G81" s="89"/>
    </row>
    <row r="82" spans="2:7">
      <c r="F82" s="87"/>
      <c r="G82" s="91"/>
    </row>
    <row r="83" spans="2:7">
      <c r="F83" s="87"/>
      <c r="G83" s="90"/>
    </row>
    <row r="84" spans="2:7">
      <c r="F84" s="87"/>
      <c r="G84" s="91"/>
    </row>
    <row r="85" spans="2:7">
      <c r="F85" s="87"/>
      <c r="G85" s="88"/>
    </row>
    <row r="86" spans="2:7">
      <c r="F86" s="87"/>
      <c r="G86" s="88"/>
    </row>
    <row r="87" spans="2:7">
      <c r="F87" s="87"/>
      <c r="G87" s="88"/>
    </row>
    <row r="88" spans="2:7">
      <c r="F88" s="87"/>
      <c r="G88" s="88"/>
    </row>
  </sheetData>
  <mergeCells count="7">
    <mergeCell ref="B80:B81"/>
    <mergeCell ref="B16:B32"/>
    <mergeCell ref="C2:D2"/>
    <mergeCell ref="B33:B48"/>
    <mergeCell ref="B49:B61"/>
    <mergeCell ref="B62:B79"/>
    <mergeCell ref="B2:B15"/>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dimension ref="B1:K70"/>
  <sheetViews>
    <sheetView showGridLines="0" zoomScale="70" zoomScaleNormal="70" zoomScaleSheetLayoutView="55" workbookViewId="0">
      <selection activeCell="D24" sqref="D24"/>
    </sheetView>
  </sheetViews>
  <sheetFormatPr baseColWidth="10" defaultRowHeight="14.4"/>
  <cols>
    <col min="1" max="1" width="2.21875" style="1" customWidth="1"/>
    <col min="2" max="2" width="10.6640625" style="1" customWidth="1"/>
    <col min="3" max="3" width="14.21875" style="2" customWidth="1"/>
    <col min="4" max="4" width="77.6640625" style="1" customWidth="1"/>
    <col min="5" max="5" width="23.44140625" style="3" customWidth="1"/>
    <col min="6" max="6" width="23.6640625" style="3" customWidth="1"/>
    <col min="7" max="7" width="25" style="3" customWidth="1"/>
    <col min="8" max="8" width="18.109375" style="3" customWidth="1"/>
    <col min="9" max="9" width="28" style="3" customWidth="1"/>
    <col min="10" max="16384" width="11.5546875" style="1"/>
  </cols>
  <sheetData>
    <row r="1" spans="2:11" ht="15" thickBot="1">
      <c r="I1" s="2"/>
      <c r="J1" s="2"/>
      <c r="K1" s="2"/>
    </row>
    <row r="2" spans="2:11" ht="31.2" customHeight="1" thickBot="1">
      <c r="B2" s="180" t="str">
        <f>'Tabla Resultados.'!B2:B15</f>
        <v>TERRITORIO, PAISAJE Y BIODIVERSIDAD (TPB)</v>
      </c>
      <c r="C2" s="187" t="s">
        <v>32</v>
      </c>
      <c r="D2" s="188"/>
      <c r="E2" s="7" t="s">
        <v>225</v>
      </c>
      <c r="F2" s="7" t="s">
        <v>226</v>
      </c>
      <c r="G2" s="7" t="s">
        <v>227</v>
      </c>
      <c r="H2" s="7" t="s">
        <v>230</v>
      </c>
      <c r="I2" s="2"/>
      <c r="J2" s="2"/>
      <c r="K2" s="2"/>
    </row>
    <row r="3" spans="2:11" ht="15.6" customHeight="1">
      <c r="B3" s="194"/>
      <c r="C3" s="135" t="str">
        <f>'[2]Tabla Resultados TPB'!$E$3</f>
        <v>TPB.1.1</v>
      </c>
      <c r="D3" s="133" t="str">
        <f>'[2]Tabla Resultados TPB'!$F$3</f>
        <v>Continuidad y funcionalidad ecológica de la Infraestructura Verde-Azul</v>
      </c>
      <c r="E3" s="58">
        <f>'Panel Control FC Social-TPB'!O8</f>
        <v>1</v>
      </c>
      <c r="F3" s="121">
        <f>'Panel Control FC Economico-TPB'!Q8</f>
        <v>1</v>
      </c>
      <c r="G3" s="182"/>
      <c r="H3" s="151">
        <f>AVERAGE(E3:G3)</f>
        <v>1</v>
      </c>
      <c r="I3" s="2"/>
      <c r="J3" s="2"/>
      <c r="K3" s="2"/>
    </row>
    <row r="4" spans="2:11" ht="29.4" customHeight="1">
      <c r="B4" s="194"/>
      <c r="C4" s="136" t="str">
        <f>'[2]Tabla Resultados TPB'!$E$4</f>
        <v>TPB.1.2</v>
      </c>
      <c r="D4" s="134" t="str">
        <f>'[2]Tabla Resultados TPB'!$F$4</f>
        <v>Conservación, restauración y puesta en valor de los ecosistemas naturales frente al cambio climático</v>
      </c>
      <c r="E4" s="63">
        <f>'Panel Control FC Social-TPB'!O17</f>
        <v>1</v>
      </c>
      <c r="F4" s="122">
        <f>'Panel Control FC Economico-TPB'!Q19</f>
        <v>1</v>
      </c>
      <c r="G4" s="183"/>
      <c r="H4" s="152">
        <f t="shared" ref="H4:H21" si="0">AVERAGE(E4:G4)</f>
        <v>1</v>
      </c>
      <c r="I4" s="2"/>
      <c r="J4" s="2"/>
      <c r="K4" s="2"/>
    </row>
    <row r="5" spans="2:11" ht="17.399999999999999" customHeight="1">
      <c r="B5" s="194"/>
      <c r="C5" s="136" t="str">
        <f>'[2]Tabla Resultados TPB'!$E$5</f>
        <v>TPB.1.3</v>
      </c>
      <c r="D5" s="134" t="str">
        <f>'[2]Tabla Resultados TPB'!$F$5</f>
        <v>Refuerzo e implementación de los Servicios Ecosistémicos en el territorio</v>
      </c>
      <c r="E5" s="63">
        <f>'Panel Control FC Social-TPB'!O27</f>
        <v>1</v>
      </c>
      <c r="F5" s="122">
        <f>'Panel Control FC Economico-TPB'!Q29</f>
        <v>1</v>
      </c>
      <c r="G5" s="183"/>
      <c r="H5" s="152">
        <f t="shared" si="0"/>
        <v>1</v>
      </c>
      <c r="I5" s="2"/>
      <c r="J5" s="2"/>
      <c r="K5" s="2"/>
    </row>
    <row r="6" spans="2:11" ht="27" customHeight="1">
      <c r="B6" s="194"/>
      <c r="C6" s="136" t="str">
        <f>'[2]Tabla Resultados TPB'!$E$6</f>
        <v>TPB.2.1</v>
      </c>
      <c r="D6" s="134" t="str">
        <f>'[2]Tabla Resultados TPB'!$F$6</f>
        <v>Recuperación, puesta en valor y utilización de técnicas tradicionales para la gestión sostenible de los recursos naturales</v>
      </c>
      <c r="E6" s="63">
        <f>'Panel Control FC Social-TPB'!O37</f>
        <v>1</v>
      </c>
      <c r="F6" s="122">
        <f>'Panel Control FC Economico-TPB'!Q39</f>
        <v>1</v>
      </c>
      <c r="G6" s="183"/>
      <c r="H6" s="152">
        <f t="shared" si="0"/>
        <v>1</v>
      </c>
      <c r="I6" s="2"/>
      <c r="J6" s="2"/>
      <c r="K6" s="2"/>
    </row>
    <row r="7" spans="2:11" ht="29.4" customHeight="1">
      <c r="B7" s="194"/>
      <c r="C7" s="136" t="str">
        <f>'[2]Tabla Resultados TPB'!$E$7</f>
        <v>TPB.3.1</v>
      </c>
      <c r="D7" s="134" t="str">
        <f>'[2]Tabla Resultados TPB'!$F$7</f>
        <v>Potenciación de las actividades primarias, impulsando la eficiencia de recursos,  manejo ecológico sostenible y la soberanía alimentaria</v>
      </c>
      <c r="E7" s="63">
        <f>'Panel Control FC Social-TPB'!O47</f>
        <v>1</v>
      </c>
      <c r="F7" s="122">
        <f>'Panel Control FC Economico-TPB'!Q49</f>
        <v>1</v>
      </c>
      <c r="G7" s="183"/>
      <c r="H7" s="152">
        <f t="shared" si="0"/>
        <v>1</v>
      </c>
      <c r="I7" s="2"/>
      <c r="J7" s="2"/>
      <c r="K7" s="2"/>
    </row>
    <row r="8" spans="2:11" ht="29.4" customHeight="1">
      <c r="B8" s="194"/>
      <c r="C8" s="136" t="str">
        <f>'[2]Tabla Resultados TPB'!$E$8</f>
        <v>TPB.4.1</v>
      </c>
      <c r="D8" s="134" t="str">
        <f>'[2]Tabla Resultados TPB'!$F$8</f>
        <v>Introducir Soluciones basadas en la Naturaleza para reducir la vulnerabilidad frente a los efectos del cambio climático</v>
      </c>
      <c r="E8" s="63">
        <f>'Panel Control FC Social-TPB'!O57</f>
        <v>1</v>
      </c>
      <c r="F8" s="122">
        <f>'Panel Control FC Economico-TPB'!Q59</f>
        <v>1</v>
      </c>
      <c r="G8" s="183"/>
      <c r="H8" s="152">
        <f t="shared" si="0"/>
        <v>1</v>
      </c>
      <c r="I8" s="2"/>
      <c r="J8" s="2"/>
      <c r="K8" s="2"/>
    </row>
    <row r="9" spans="2:11" ht="29.4" customHeight="1" thickBot="1">
      <c r="B9" s="195"/>
      <c r="C9" s="142" t="str">
        <f>'[2]Tabla Resultados TPB'!$E$9</f>
        <v>TPB.4.2</v>
      </c>
      <c r="D9" s="143" t="str">
        <f>'[2]Tabla Resultados TPB'!$F$9</f>
        <v>Multifuncionalidad del territorio y los recursos naturales frente al cambio climático</v>
      </c>
      <c r="E9" s="63">
        <f>'Panel Control FC Social-TPB'!O67</f>
        <v>1</v>
      </c>
      <c r="F9" s="122">
        <f>'Panel Control FC Economico-TPB'!Q69</f>
        <v>1</v>
      </c>
      <c r="G9" s="184"/>
      <c r="H9" s="152">
        <f t="shared" si="0"/>
        <v>1</v>
      </c>
      <c r="I9" s="2"/>
      <c r="J9" s="2"/>
      <c r="K9" s="2"/>
    </row>
    <row r="10" spans="2:11" ht="32.4" customHeight="1">
      <c r="B10" s="191" t="s">
        <v>197</v>
      </c>
      <c r="C10" s="135" t="str">
        <f>'[3]Tabla Resultados MOT'!$F$3</f>
        <v>MOT.1.1</v>
      </c>
      <c r="D10" s="144" t="str">
        <f>'[3]Tabla Resultados MOT'!$G$3</f>
        <v xml:space="preserve"> IV-A Elemento estructurante del territorio</v>
      </c>
      <c r="E10" s="58">
        <f>'Panel Control FC Social-MOT'!O8</f>
        <v>1</v>
      </c>
      <c r="F10" s="58">
        <f>'Panel Control FC Economico-MOT'!Q8</f>
        <v>1</v>
      </c>
      <c r="G10" s="58">
        <f>'Panel Control FC Ambiental-MOT'!W14</f>
        <v>1.0000000000000002</v>
      </c>
      <c r="H10" s="151">
        <f>AVERAGE(E10:G10)</f>
        <v>1</v>
      </c>
      <c r="I10" s="2"/>
      <c r="J10" s="2"/>
      <c r="K10" s="2"/>
    </row>
    <row r="11" spans="2:11" ht="15" customHeight="1">
      <c r="B11" s="192"/>
      <c r="C11" s="136" t="str">
        <f>'[3]Tabla Resultados MOT'!$F$4</f>
        <v>MOT.1.2</v>
      </c>
      <c r="D11" s="145" t="str">
        <f>'[3]Tabla Resultados MOT'!$G$4</f>
        <v>Servicios ecosistémicos</v>
      </c>
      <c r="E11" s="63">
        <f>'Panel Control FC Social-MOT'!O17</f>
        <v>1</v>
      </c>
      <c r="F11" s="63">
        <f>'Panel Control FC Economico-MOT'!Q19</f>
        <v>1</v>
      </c>
      <c r="G11" s="63">
        <f>'Panel Control FC Ambiental-MOT'!W31</f>
        <v>1.0000000000000002</v>
      </c>
      <c r="H11" s="152">
        <f t="shared" si="0"/>
        <v>1</v>
      </c>
      <c r="I11" s="2"/>
      <c r="J11" s="2"/>
      <c r="K11" s="2"/>
    </row>
    <row r="12" spans="2:11" ht="15" customHeight="1">
      <c r="B12" s="192"/>
      <c r="C12" s="136" t="str">
        <f>'[3]Tabla Resultados MOT'!$F$5</f>
        <v>MOT.1.3</v>
      </c>
      <c r="D12" s="145" t="str">
        <f>'[3]Tabla Resultados MOT'!$G$5</f>
        <v>Potenciación sistemas agrarios</v>
      </c>
      <c r="E12" s="63">
        <f>'Panel Control FC Social-MOT'!O27</f>
        <v>1</v>
      </c>
      <c r="F12" s="63">
        <f>'Panel Control FC Economico-MOT'!Q29</f>
        <v>1</v>
      </c>
      <c r="G12" s="63">
        <f>'Panel Control FC Ambiental-MOT'!W47</f>
        <v>1.0000000000000002</v>
      </c>
      <c r="H12" s="152">
        <f t="shared" si="0"/>
        <v>1</v>
      </c>
      <c r="I12" s="2"/>
      <c r="J12" s="2"/>
      <c r="K12" s="2"/>
    </row>
    <row r="13" spans="2:11" ht="15" customHeight="1">
      <c r="B13" s="192"/>
      <c r="C13" s="136" t="str">
        <f>'[3]Tabla Resultados MOT'!$F$6</f>
        <v>MOT.1.4</v>
      </c>
      <c r="D13" s="145" t="str">
        <f>'[3]Tabla Resultados MOT'!$G$6</f>
        <v>Desarrollo policéntrico de núcleos rurales</v>
      </c>
      <c r="E13" s="63">
        <f>'Panel Control FC Social-MOT'!O37</f>
        <v>1</v>
      </c>
      <c r="F13" s="63">
        <f>'Panel Control FC Economico-MOT'!Q39</f>
        <v>1</v>
      </c>
      <c r="G13" s="63">
        <f>'Panel Control FC Ambiental-MOT'!W63</f>
        <v>1.0000000000000002</v>
      </c>
      <c r="H13" s="152">
        <f t="shared" si="0"/>
        <v>1</v>
      </c>
      <c r="I13" s="2"/>
      <c r="J13" s="2"/>
      <c r="K13" s="2"/>
    </row>
    <row r="14" spans="2:11" ht="15" customHeight="1">
      <c r="B14" s="192"/>
      <c r="C14" s="136" t="str">
        <f>'[3]Tabla Resultados MOT'!$F$7</f>
        <v>MOT.1.5</v>
      </c>
      <c r="D14" s="145" t="str">
        <f>'[3]Tabla Resultados MOT'!$G$7</f>
        <v>Ocupación del suelo y distribución de usos eficiente</v>
      </c>
      <c r="E14" s="63">
        <f>'Panel Control FC Social-MOT'!O47</f>
        <v>1</v>
      </c>
      <c r="F14" s="63">
        <f>'Panel Control FC Economico-MOT'!Q49</f>
        <v>1</v>
      </c>
      <c r="G14" s="63">
        <f>'Panel Control FC Ambiental-MOT'!W79</f>
        <v>1.0000000000000002</v>
      </c>
      <c r="H14" s="152">
        <f t="shared" si="0"/>
        <v>1</v>
      </c>
      <c r="I14" s="2"/>
      <c r="J14" s="2"/>
      <c r="K14" s="2"/>
    </row>
    <row r="15" spans="2:11" ht="15" customHeight="1">
      <c r="B15" s="192"/>
      <c r="C15" s="136" t="str">
        <f>'[3]Tabla Resultados MOT'!$F$8</f>
        <v>MOT.1.6</v>
      </c>
      <c r="D15" s="145" t="str">
        <f>'[3]Tabla Resultados MOT'!$G$8</f>
        <v>Sistema urbano con estructura policéntrica, compacto, complejo y eficiente</v>
      </c>
      <c r="E15" s="63">
        <f>'Panel Control FC Social-MOT'!O57</f>
        <v>1</v>
      </c>
      <c r="F15" s="63">
        <f>'Panel Control FC Economico-MOT'!Q59</f>
        <v>1</v>
      </c>
      <c r="G15" s="63">
        <f>'Panel Control FC Ambiental-MOT'!W95</f>
        <v>1.0000000000000002</v>
      </c>
      <c r="H15" s="152">
        <f t="shared" si="0"/>
        <v>1</v>
      </c>
      <c r="I15" s="2"/>
      <c r="J15" s="2"/>
      <c r="K15" s="2"/>
    </row>
    <row r="16" spans="2:11" ht="15" customHeight="1">
      <c r="B16" s="192"/>
      <c r="C16" s="136" t="str">
        <f>'[3]Tabla Resultados MOT'!$F$9</f>
        <v>MOT.2.1</v>
      </c>
      <c r="D16" s="145" t="str">
        <f>'[3]Tabla Resultados MOT'!$G$9</f>
        <v>Modelo de ordenación orientado a la neutralidad climática</v>
      </c>
      <c r="E16" s="63">
        <f>'Panel Control FC Social-MOT'!O67</f>
        <v>1</v>
      </c>
      <c r="F16" s="63">
        <f>'Panel Control FC Economico-MOT'!Q69</f>
        <v>1</v>
      </c>
      <c r="G16" s="63">
        <f>'Panel Control FC Ambiental-MOT'!W111</f>
        <v>1.0000000000000002</v>
      </c>
      <c r="H16" s="152">
        <f t="shared" si="0"/>
        <v>1</v>
      </c>
      <c r="I16" s="2"/>
      <c r="J16" s="2"/>
      <c r="K16" s="2"/>
    </row>
    <row r="17" spans="2:11" ht="15" customHeight="1">
      <c r="B17" s="192"/>
      <c r="C17" s="136" t="str">
        <f>'[3]Tabla Resultados MOT'!$F$10</f>
        <v>MOT.2.2</v>
      </c>
      <c r="D17" s="145" t="str">
        <f>'[3]Tabla Resultados MOT'!$G$10</f>
        <v>Transición ecológica justa</v>
      </c>
      <c r="E17" s="63">
        <f>'Panel Control FC Social-MOT'!O77</f>
        <v>1</v>
      </c>
      <c r="F17" s="63">
        <f>'Panel Control FC Economico-MOT'!Q79</f>
        <v>1</v>
      </c>
      <c r="G17" s="63">
        <f>'Panel Control FC Ambiental-MOT'!W127</f>
        <v>1.0000000000000002</v>
      </c>
      <c r="H17" s="152">
        <f t="shared" si="0"/>
        <v>1</v>
      </c>
      <c r="I17" s="2"/>
      <c r="J17" s="2"/>
      <c r="K17" s="2"/>
    </row>
    <row r="18" spans="2:11" ht="18" customHeight="1">
      <c r="B18" s="192"/>
      <c r="C18" s="136" t="str">
        <f>'[3]Tabla Resultados MOT'!$F$11</f>
        <v>MOT.3.1</v>
      </c>
      <c r="D18" s="145" t="str">
        <f>'[3]Tabla Resultados MOT'!$G$11</f>
        <v>Ocupación del suelo racional y equilibrada. Regeneración frente a expansión</v>
      </c>
      <c r="E18" s="63">
        <f>'Panel Control FC Social-MOT'!O87</f>
        <v>1</v>
      </c>
      <c r="F18" s="63">
        <f>'Panel Control FC Economico-MOT'!Q89</f>
        <v>1</v>
      </c>
      <c r="G18" s="63">
        <f>'Panel Control FC Ambiental-MOT'!W143</f>
        <v>1.0000000000000002</v>
      </c>
      <c r="H18" s="152">
        <f t="shared" si="0"/>
        <v>1</v>
      </c>
      <c r="I18" s="2"/>
      <c r="J18" s="2"/>
      <c r="K18" s="2"/>
    </row>
    <row r="19" spans="2:11" ht="35.4" customHeight="1">
      <c r="B19" s="192"/>
      <c r="C19" s="136" t="str">
        <f>'[3]Tabla Resultados MOT'!$F$12</f>
        <v>MOT.3.2</v>
      </c>
      <c r="D19" s="145" t="str">
        <f>'[3]Tabla Resultados MOT'!$G$12</f>
        <v>Ocupación y ordenación de los suelos hacia la eficiencia del metabolismo territorial y la movilidad sostenible</v>
      </c>
      <c r="E19" s="63">
        <f>'Panel Control FC Social-MOT'!O97</f>
        <v>1</v>
      </c>
      <c r="F19" s="63">
        <f>'Panel Control FC Economico-MOT'!Q99</f>
        <v>1</v>
      </c>
      <c r="G19" s="63">
        <f>'Panel Control FC Ambiental-MOT'!W159</f>
        <v>1.0000000000000002</v>
      </c>
      <c r="H19" s="152">
        <f t="shared" si="0"/>
        <v>1</v>
      </c>
      <c r="I19" s="2"/>
      <c r="J19" s="2"/>
      <c r="K19" s="2"/>
    </row>
    <row r="20" spans="2:11" ht="37.799999999999997" customHeight="1">
      <c r="B20" s="192"/>
      <c r="C20" s="136" t="str">
        <f>'[3]Tabla Resultados MOT'!$F$13</f>
        <v>MOT.4.1</v>
      </c>
      <c r="D20" s="145" t="str">
        <f>'[3]Tabla Resultados MOT'!$G$13</f>
        <v>Identificación  y evaluación de riesgos, vulnerabilidades y capacidad de adaptación</v>
      </c>
      <c r="E20" s="63">
        <f>'Panel Control FC Social-MOT'!O107</f>
        <v>1</v>
      </c>
      <c r="F20" s="63">
        <f>'Panel Control FC Economico-MOT'!Q109</f>
        <v>1</v>
      </c>
      <c r="G20" s="63">
        <f>'Panel Control FC Ambiental-MOT'!W175</f>
        <v>1.0000000000000002</v>
      </c>
      <c r="H20" s="152">
        <f t="shared" si="0"/>
        <v>1</v>
      </c>
      <c r="I20" s="2"/>
      <c r="J20" s="2"/>
      <c r="K20" s="2"/>
    </row>
    <row r="21" spans="2:11" ht="15" customHeight="1" thickBot="1">
      <c r="B21" s="193"/>
      <c r="C21" s="137" t="str">
        <f>'[3]Tabla Resultados MOT'!$F$14</f>
        <v>MOT.4.2</v>
      </c>
      <c r="D21" s="146" t="str">
        <f>'[3]Tabla Resultados MOT'!$G$14</f>
        <v>Ocupación del territorio resiliente: adaptada e integrada</v>
      </c>
      <c r="E21" s="64">
        <f>'Panel Control FC Social-MOT'!O117</f>
        <v>1</v>
      </c>
      <c r="F21" s="64">
        <f>'Panel Control FC Economico-MOT'!Q119</f>
        <v>1</v>
      </c>
      <c r="G21" s="64">
        <f>'Panel Control FC Ambiental-MOT'!W191</f>
        <v>1.0000000000000002</v>
      </c>
      <c r="H21" s="152">
        <f t="shared" si="0"/>
        <v>1</v>
      </c>
      <c r="I21" s="2"/>
      <c r="J21" s="2"/>
      <c r="K21" s="2"/>
    </row>
    <row r="22" spans="2:11" ht="15" customHeight="1">
      <c r="B22" s="172" t="s">
        <v>0</v>
      </c>
      <c r="C22" s="65" t="str">
        <f>'[4]Tabla Resultados MTU'!$E$3</f>
        <v>MTU.1.1</v>
      </c>
      <c r="D22" s="147" t="str">
        <f>'[4]Tabla Resultados MTU'!$F$3</f>
        <v>Aumento generación EERR</v>
      </c>
      <c r="E22" s="84">
        <f>'Panel Control FC Social-MTU'!O8</f>
        <v>1</v>
      </c>
      <c r="F22" s="58">
        <f>'Panel Control FC Economico-MTU'!Q8</f>
        <v>1</v>
      </c>
      <c r="G22" s="102">
        <f>'Panel Control FC Ambiental-MTU'!W14</f>
        <v>1.0000000000000002</v>
      </c>
      <c r="H22" s="153">
        <f>AVERAGE(E22:G22)</f>
        <v>1</v>
      </c>
      <c r="I22" s="1"/>
    </row>
    <row r="23" spans="2:11" ht="15" customHeight="1">
      <c r="B23" s="173"/>
      <c r="C23" s="60" t="str">
        <f>'[4]Tabla Resultados MTU'!$E$4</f>
        <v>MTU.1.2</v>
      </c>
      <c r="D23" s="148" t="str">
        <f>'[4]Tabla Resultados MTU'!$F$4</f>
        <v>Reducción de emisiones de GEI</v>
      </c>
      <c r="E23" s="82">
        <f>'Panel Control FC Social-MTU'!O17</f>
        <v>1</v>
      </c>
      <c r="F23" s="63">
        <f>'Panel Control FC Economico-MTU'!Q19</f>
        <v>1</v>
      </c>
      <c r="G23" s="82">
        <f>'Panel Control FC Ambiental-MTU'!W31</f>
        <v>1.0000000000000002</v>
      </c>
      <c r="H23" s="120">
        <f t="shared" ref="H23:H53" si="1">AVERAGE(E23:G23)</f>
        <v>1</v>
      </c>
      <c r="I23" s="1"/>
    </row>
    <row r="24" spans="2:11" ht="15" customHeight="1">
      <c r="B24" s="173"/>
      <c r="C24" s="60" t="str">
        <f>'[4]Tabla Resultados MTU'!$E$5</f>
        <v>MTU.1.3</v>
      </c>
      <c r="D24" s="148" t="str">
        <f>'[4]Tabla Resultados MTU'!$F$5</f>
        <v>Potenciación de la autosuficiencia conectada</v>
      </c>
      <c r="E24" s="82">
        <f>'Panel Control FC Social-MTU'!O27</f>
        <v>1</v>
      </c>
      <c r="F24" s="63">
        <f>'Panel Control FC Economico-MTU'!Q29</f>
        <v>1</v>
      </c>
      <c r="G24" s="82">
        <f>'Panel Control FC Ambiental-MTU'!W47</f>
        <v>1.0000000000000002</v>
      </c>
      <c r="H24" s="120">
        <f t="shared" si="1"/>
        <v>1</v>
      </c>
      <c r="I24" s="1"/>
    </row>
    <row r="25" spans="2:11" ht="15" customHeight="1">
      <c r="B25" s="173"/>
      <c r="C25" s="60" t="str">
        <f>'[4]Tabla Resultados MTU'!$E$6</f>
        <v>MTU.2.1</v>
      </c>
      <c r="D25" s="148" t="str">
        <f>'[4]Tabla Resultados MTU'!$F$6</f>
        <v>Autosuficiencia hídrica conectada</v>
      </c>
      <c r="E25" s="82">
        <f>'Panel Control FC Social-MTU'!O37</f>
        <v>1</v>
      </c>
      <c r="F25" s="63">
        <f>'Panel Control FC Economico-MTU'!Q39</f>
        <v>1</v>
      </c>
      <c r="G25" s="82">
        <f>'Panel Control FC Ambiental-MTU'!W63</f>
        <v>1.0000000000000002</v>
      </c>
      <c r="H25" s="120">
        <f t="shared" si="1"/>
        <v>1</v>
      </c>
      <c r="I25" s="1"/>
    </row>
    <row r="26" spans="2:11" ht="15" customHeight="1">
      <c r="B26" s="173"/>
      <c r="C26" s="60" t="str">
        <f>'[4]Tabla Resultados MTU'!$E$7</f>
        <v>MTU.2.2</v>
      </c>
      <c r="D26" s="148" t="str">
        <f>'[4]Tabla Resultados MTU'!$F$7</f>
        <v>Eficiencia en la producción, tratamiento  de las aguas y consumo hídrico</v>
      </c>
      <c r="E26" s="82">
        <f>'Panel Control FC Social-MTU'!O47</f>
        <v>1</v>
      </c>
      <c r="F26" s="63">
        <f>'Panel Control FC Economico-MTU'!Q49</f>
        <v>1</v>
      </c>
      <c r="G26" s="82">
        <f>'Panel Control FC Ambiental-MTU'!W79</f>
        <v>1.0000000000000002</v>
      </c>
      <c r="H26" s="120">
        <f t="shared" si="1"/>
        <v>1</v>
      </c>
      <c r="I26" s="1"/>
    </row>
    <row r="27" spans="2:11" ht="15" customHeight="1">
      <c r="B27" s="173"/>
      <c r="C27" s="60" t="str">
        <f>'[4]Tabla Resultados MTU'!$E$8</f>
        <v>MTU.2.3</v>
      </c>
      <c r="D27" s="148" t="str">
        <f>'[4]Tabla Resultados MTU'!$F$8</f>
        <v>Potenciación de las SbN</v>
      </c>
      <c r="E27" s="82">
        <f>'Panel Control FC Social-MTU'!O57</f>
        <v>1</v>
      </c>
      <c r="F27" s="63">
        <f>'Panel Control FC Economico-MTU'!Q59</f>
        <v>1</v>
      </c>
      <c r="G27" s="82">
        <f>'Panel Control FC Ambiental-MTU'!W95</f>
        <v>1.0000000000000002</v>
      </c>
      <c r="H27" s="120">
        <f t="shared" si="1"/>
        <v>1</v>
      </c>
      <c r="I27" s="1"/>
    </row>
    <row r="28" spans="2:11" ht="15" customHeight="1">
      <c r="B28" s="173"/>
      <c r="C28" s="60" t="str">
        <f>'[4]Tabla Resultados MTU'!$E$9</f>
        <v>MTU.3.1</v>
      </c>
      <c r="D28" s="148" t="str">
        <f>'[4]Tabla Resultados MTU'!$F$9</f>
        <v>Compatibilidad de la protección del sistema natural con la gestión de residuos</v>
      </c>
      <c r="E28" s="82">
        <f>'Panel Control FC Social-MTU'!O67</f>
        <v>1</v>
      </c>
      <c r="F28" s="63">
        <f>'Panel Control FC Economico-MTU'!Q69</f>
        <v>1</v>
      </c>
      <c r="G28" s="82">
        <f>'Panel Control FC Ambiental-MTU'!W111</f>
        <v>1.0000000000000002</v>
      </c>
      <c r="H28" s="120">
        <f t="shared" si="1"/>
        <v>1</v>
      </c>
      <c r="I28" s="1"/>
    </row>
    <row r="29" spans="2:11" ht="15" customHeight="1">
      <c r="B29" s="173"/>
      <c r="C29" s="60" t="str">
        <f>'[4]Tabla Resultados MTU'!$E$10</f>
        <v>MTU.3.2</v>
      </c>
      <c r="D29" s="148" t="str">
        <f>'[4]Tabla Resultados MTU'!$F$10</f>
        <v>Viabilizar el principio de autosuficiencia</v>
      </c>
      <c r="E29" s="82">
        <f>'Panel Control FC Social-MTU'!O77</f>
        <v>1</v>
      </c>
      <c r="F29" s="63">
        <f>'Panel Control FC Economico-MTU'!Q79</f>
        <v>1</v>
      </c>
      <c r="G29" s="82">
        <f>'Panel Control FC Ambiental-MTU'!W127</f>
        <v>1.0000000000000002</v>
      </c>
      <c r="H29" s="120">
        <f t="shared" si="1"/>
        <v>1</v>
      </c>
      <c r="I29" s="1"/>
    </row>
    <row r="30" spans="2:11" ht="15" customHeight="1">
      <c r="B30" s="173"/>
      <c r="C30" s="60" t="str">
        <f>'[4]Tabla Resultados MTU'!$E$11</f>
        <v>MTU.3.3</v>
      </c>
      <c r="D30" s="148" t="str">
        <f>'[4]Tabla Resultados MTU'!$F$11</f>
        <v>Reducción de emisiones de GEI</v>
      </c>
      <c r="E30" s="82">
        <f>'Panel Control FC Social-MTU'!O87</f>
        <v>1</v>
      </c>
      <c r="F30" s="63">
        <f>'Panel Control FC Economico-MTU'!Q89</f>
        <v>1</v>
      </c>
      <c r="G30" s="82">
        <f>'Panel Control FC Ambiental-MTU'!W143</f>
        <v>1.0000000000000002</v>
      </c>
      <c r="H30" s="120">
        <f t="shared" si="1"/>
        <v>1</v>
      </c>
      <c r="I30" s="1"/>
    </row>
    <row r="31" spans="2:11" ht="15" customHeight="1">
      <c r="B31" s="173"/>
      <c r="C31" s="60" t="str">
        <f>'[4]Tabla Resultados MTU'!$E$12</f>
        <v>MTU.3.4</v>
      </c>
      <c r="D31" s="148" t="str">
        <f>'[4]Tabla Resultados MTU'!$F$12</f>
        <v>Economía circular</v>
      </c>
      <c r="E31" s="82">
        <f>'Panel Control FC Social-MTU'!O97</f>
        <v>1</v>
      </c>
      <c r="F31" s="63">
        <f>'Panel Control FC Economico-MTU'!Q99</f>
        <v>1</v>
      </c>
      <c r="G31" s="82">
        <f>'Panel Control FC Ambiental-MTU'!W159</f>
        <v>1.0000000000000002</v>
      </c>
      <c r="H31" s="120">
        <f t="shared" si="1"/>
        <v>1</v>
      </c>
      <c r="I31" s="4"/>
      <c r="J31" s="4"/>
      <c r="K31" s="4"/>
    </row>
    <row r="32" spans="2:11" ht="15" customHeight="1">
      <c r="B32" s="173"/>
      <c r="C32" s="60" t="str">
        <f>'[4]Tabla Resultados MTU'!$E$13</f>
        <v>MTU.4.1</v>
      </c>
      <c r="D32" s="148" t="str">
        <f>'[4]Tabla Resultados MTU'!$F$13</f>
        <v>Evaluación y gestión de riesgos</v>
      </c>
      <c r="E32" s="82">
        <f>'Panel Control FC Social-MTU'!O107</f>
        <v>1</v>
      </c>
      <c r="F32" s="63">
        <f>'Panel Control FC Economico-MTU'!Q109</f>
        <v>1</v>
      </c>
      <c r="G32" s="82">
        <f>'Panel Control FC Ambiental-MTU'!W175</f>
        <v>1.0000000000000002</v>
      </c>
      <c r="H32" s="120">
        <f t="shared" si="1"/>
        <v>1</v>
      </c>
      <c r="I32" s="4"/>
      <c r="J32" s="4"/>
      <c r="K32" s="4"/>
    </row>
    <row r="33" spans="2:11" ht="31.8" customHeight="1" thickBot="1">
      <c r="B33" s="196"/>
      <c r="C33" s="60" t="str">
        <f>'[4]Tabla Resultados MTU'!$E$14</f>
        <v>MTU.4.2</v>
      </c>
      <c r="D33" s="149" t="str">
        <f>'[4]Tabla Resultados MTU'!$F$14</f>
        <v>Adaptación y recuperación de la vinculación del sistema urbano al ciclo del agua</v>
      </c>
      <c r="E33" s="82">
        <f>'Panel Control FC Social-MTU'!O117</f>
        <v>1</v>
      </c>
      <c r="F33" s="63">
        <f>'Panel Control FC Economico-MTU'!Q119</f>
        <v>1</v>
      </c>
      <c r="G33" s="82">
        <f>'Panel Control FC Ambiental-MTU'!W191</f>
        <v>1.0000000000000002</v>
      </c>
      <c r="H33" s="120">
        <f t="shared" si="1"/>
        <v>1</v>
      </c>
      <c r="I33" s="4"/>
      <c r="J33" s="4"/>
      <c r="K33" s="4"/>
    </row>
    <row r="34" spans="2:11" ht="15" customHeight="1">
      <c r="B34" s="174" t="str">
        <f>'Tabla Resultados.'!B49</f>
        <v>MOVILIDAD Y ACCESIBILIDAD (MA)</v>
      </c>
      <c r="C34" s="65" t="str">
        <f>'[5]Tabla Resultados MA'!$E$3</f>
        <v>MA.1.1</v>
      </c>
      <c r="D34" s="104" t="str">
        <f>'[5]Tabla Resultados MA'!$F$3</f>
        <v>Territorio de los 45 min (Conectividad rural y zonas periféricas)</v>
      </c>
      <c r="E34" s="84">
        <f>'Panel Control FC Social-MA'!O8</f>
        <v>1</v>
      </c>
      <c r="F34" s="58">
        <f>'Panel Control FC Economico-MA'!Q8</f>
        <v>1</v>
      </c>
      <c r="G34" s="84">
        <f>'Panel Control FC Ambiental-MA'!W14</f>
        <v>1.0000000000000002</v>
      </c>
      <c r="H34" s="153">
        <f t="shared" si="1"/>
        <v>1</v>
      </c>
    </row>
    <row r="35" spans="2:11" ht="15" customHeight="1">
      <c r="B35" s="175"/>
      <c r="C35" s="60" t="str">
        <f>'[5]Tabla Resultados MA'!$E$4</f>
        <v>MA.1.2</v>
      </c>
      <c r="D35" s="105" t="str">
        <f>'[5]Tabla Resultados MA'!$F$4</f>
        <v>Modelo de movilidad intermodal</v>
      </c>
      <c r="E35" s="82">
        <f>'Panel Control FC Social-MA'!O17</f>
        <v>1</v>
      </c>
      <c r="F35" s="63">
        <f>'Panel Control FC Economico-MA'!Q19</f>
        <v>1</v>
      </c>
      <c r="G35" s="82">
        <f>'Panel Control FC Ambiental-MA'!W31</f>
        <v>1.0000000000000002</v>
      </c>
      <c r="H35" s="120">
        <f t="shared" si="1"/>
        <v>1</v>
      </c>
    </row>
    <row r="36" spans="2:11" ht="15" customHeight="1">
      <c r="B36" s="175"/>
      <c r="C36" s="60" t="str">
        <f>'[5]Tabla Resultados MA'!$E$5</f>
        <v>MA.2.1</v>
      </c>
      <c r="D36" s="105" t="str">
        <f>'[5]Tabla Resultados MA'!$F$5</f>
        <v>Ciudad de los 15 min.</v>
      </c>
      <c r="E36" s="82">
        <f>'Panel Control FC Social-MA'!O27</f>
        <v>1</v>
      </c>
      <c r="F36" s="63">
        <f>'Panel Control FC Economico-MA'!Q29</f>
        <v>1</v>
      </c>
      <c r="G36" s="82">
        <f>'Panel Control FC Ambiental-MA'!W47</f>
        <v>1.0000000000000002</v>
      </c>
      <c r="H36" s="120">
        <f t="shared" si="1"/>
        <v>1</v>
      </c>
    </row>
    <row r="37" spans="2:11" ht="15" customHeight="1">
      <c r="B37" s="175"/>
      <c r="C37" s="60" t="str">
        <f>'[5]Tabla Resultados MA'!$E$6</f>
        <v>MA.2.2</v>
      </c>
      <c r="D37" s="105" t="str">
        <f>'[5]Tabla Resultados MA'!$F$6</f>
        <v>Gestión de la demanda de la movilidad privada urbana</v>
      </c>
      <c r="E37" s="82">
        <f>'Panel Control FC Social-MA'!O37</f>
        <v>1</v>
      </c>
      <c r="F37" s="63">
        <f>'Panel Control FC Economico-MA'!Q39</f>
        <v>1</v>
      </c>
      <c r="G37" s="82">
        <f>'Panel Control FC Ambiental-MA'!W63</f>
        <v>1.0000000000000002</v>
      </c>
      <c r="H37" s="120">
        <f t="shared" si="1"/>
        <v>1</v>
      </c>
    </row>
    <row r="38" spans="2:11" ht="15" customHeight="1">
      <c r="B38" s="175"/>
      <c r="C38" s="60" t="str">
        <f>'[5]Tabla Resultados MA'!$E$7</f>
        <v>MA.2.3</v>
      </c>
      <c r="D38" s="105" t="str">
        <f>'[5]Tabla Resultados MA'!$F$7</f>
        <v>Gestión eficiente del aparcamiento</v>
      </c>
      <c r="E38" s="82">
        <f>'Panel Control FC Social-MA'!O47</f>
        <v>1</v>
      </c>
      <c r="F38" s="63">
        <f>'Panel Control FC Economico-MA'!Q49</f>
        <v>1</v>
      </c>
      <c r="G38" s="82">
        <f>'Panel Control FC Ambiental-MA'!W79</f>
        <v>1.0000000000000002</v>
      </c>
      <c r="H38" s="120">
        <f t="shared" si="1"/>
        <v>1</v>
      </c>
    </row>
    <row r="39" spans="2:11" ht="15" customHeight="1">
      <c r="B39" s="175"/>
      <c r="C39" s="60" t="str">
        <f>'[5]Tabla Resultados MA'!$E$8</f>
        <v>MA.3.1</v>
      </c>
      <c r="D39" s="105" t="str">
        <f>'[5]Tabla Resultados MA'!$F$8</f>
        <v>Smart City y reducción de emisiones de GEI</v>
      </c>
      <c r="E39" s="82">
        <f>'Panel Control FC Social-MA'!O57</f>
        <v>1</v>
      </c>
      <c r="F39" s="63">
        <f>'Panel Control FC Economico-MA'!Q59</f>
        <v>1</v>
      </c>
      <c r="G39" s="82">
        <f>'Panel Control FC Ambiental-MA'!W95</f>
        <v>1.0000000000000002</v>
      </c>
      <c r="H39" s="120">
        <f t="shared" si="1"/>
        <v>1</v>
      </c>
    </row>
    <row r="40" spans="2:11" ht="15" customHeight="1">
      <c r="B40" s="175"/>
      <c r="C40" s="60" t="str">
        <f>'[5]Tabla Resultados MA'!$E$9</f>
        <v>MA.4.1</v>
      </c>
      <c r="D40" s="105" t="str">
        <f>'[5]Tabla Resultados MA'!$F$9</f>
        <v>Evaluación y gestión de riesgos</v>
      </c>
      <c r="E40" s="82">
        <f>'Panel Control FC Social-MA'!O67</f>
        <v>1</v>
      </c>
      <c r="F40" s="63">
        <f>'Panel Control FC Economico-MA'!Q69</f>
        <v>1</v>
      </c>
      <c r="G40" s="82">
        <f>'Panel Control FC Ambiental-MA'!W111</f>
        <v>1.0000000000000002</v>
      </c>
      <c r="H40" s="120">
        <f t="shared" si="1"/>
        <v>1</v>
      </c>
    </row>
    <row r="41" spans="2:11" ht="15" customHeight="1" thickBot="1">
      <c r="B41" s="176"/>
      <c r="C41" s="60" t="str">
        <f>'[5]Tabla Resultados MA'!$E$10</f>
        <v>MA.4.2</v>
      </c>
      <c r="D41" s="106" t="str">
        <f>'[5]Tabla Resultados MA'!$F$10</f>
        <v>Adaptación, IV-A y permeabilidad del suelo</v>
      </c>
      <c r="E41" s="83">
        <f>'Panel Control FC Social-MA'!O77</f>
        <v>1</v>
      </c>
      <c r="F41" s="64">
        <f>'Panel Control FC Economico-MA'!Q79</f>
        <v>1</v>
      </c>
      <c r="G41" s="83">
        <f>'Panel Control FC Ambiental-MA'!W127</f>
        <v>1.0000000000000002</v>
      </c>
      <c r="H41" s="150">
        <f t="shared" si="1"/>
        <v>1</v>
      </c>
    </row>
    <row r="42" spans="2:11" ht="15" customHeight="1">
      <c r="B42" s="177" t="str">
        <f>'Tabla Resultados.'!B62</f>
        <v>ECOSISTEMA URBANO (EU)</v>
      </c>
      <c r="C42" s="66" t="str">
        <f>'[6]Tabla Resultados EU'!$E$3</f>
        <v>EU.1.1</v>
      </c>
      <c r="D42" s="101" t="str">
        <f>'[6]Tabla Resultados EU'!$F$3</f>
        <v xml:space="preserve"> Renaturalización  (SbN)</v>
      </c>
      <c r="E42" s="102">
        <f>'Panel Control FC Social-EU'!O8</f>
        <v>1</v>
      </c>
      <c r="F42" s="103">
        <f>'Panel Control FC Economico-EU'!Q8</f>
        <v>1</v>
      </c>
      <c r="G42" s="102">
        <f>'Panel Control FC Ambiental-EU'!W14</f>
        <v>1.0000000000000002</v>
      </c>
      <c r="H42" s="141">
        <f t="shared" si="1"/>
        <v>1</v>
      </c>
    </row>
    <row r="43" spans="2:11" ht="15" customHeight="1">
      <c r="B43" s="178"/>
      <c r="C43" s="59" t="str">
        <f>'[6]Tabla Resultados EU'!$E$4</f>
        <v>EU.1.2</v>
      </c>
      <c r="D43" s="60" t="str">
        <f>'[6]Tabla Resultados EU'!$F$4</f>
        <v>Confort urbano. Diseño urbano basado en la Naturaleza. I-VA</v>
      </c>
      <c r="E43" s="82">
        <f>'Panel Control FC Social-EU'!O17</f>
        <v>1</v>
      </c>
      <c r="F43" s="63">
        <f>'Panel Control FC Economico-EU'!Q19</f>
        <v>1</v>
      </c>
      <c r="G43" s="82">
        <f>'Panel Control FC Ambiental-EU'!W31</f>
        <v>1.0000000000000002</v>
      </c>
      <c r="H43" s="120">
        <f t="shared" si="1"/>
        <v>1</v>
      </c>
    </row>
    <row r="44" spans="2:11" ht="15" customHeight="1">
      <c r="B44" s="178"/>
      <c r="C44" s="59" t="str">
        <f>'[6]Tabla Resultados EU'!$E$5</f>
        <v>EU.1.3</v>
      </c>
      <c r="D44" s="60" t="str">
        <f>'[6]Tabla Resultados EU'!$F$5</f>
        <v>Adaptar mediante acciones en el espacio urbano sostenibles y resilientes</v>
      </c>
      <c r="E44" s="82">
        <f>'Panel Control FC Social-EU'!O27</f>
        <v>1</v>
      </c>
      <c r="F44" s="63">
        <f>'Panel Control FC Economico-EU'!Q29</f>
        <v>1</v>
      </c>
      <c r="G44" s="82">
        <f>'Panel Control FC Ambiental-EU'!W47</f>
        <v>1.0000000000000002</v>
      </c>
      <c r="H44" s="120">
        <f t="shared" si="1"/>
        <v>1</v>
      </c>
    </row>
    <row r="45" spans="2:11" ht="15" customHeight="1">
      <c r="B45" s="178"/>
      <c r="C45" s="59" t="str">
        <f>'[6]Tabla Resultados EU'!$E$6</f>
        <v>EU.2.1</v>
      </c>
      <c r="D45" s="60" t="str">
        <f>'[6]Tabla Resultados EU'!$F$6</f>
        <v>Renovación y regeneración urbana</v>
      </c>
      <c r="E45" s="82">
        <f>'Panel Control FC Social-EU'!O37</f>
        <v>1</v>
      </c>
      <c r="F45" s="63">
        <f>'Panel Control FC Economico-EU'!Q39</f>
        <v>1</v>
      </c>
      <c r="G45" s="82">
        <f>'Panel Control FC Ambiental-EU'!W63</f>
        <v>1.0000000000000002</v>
      </c>
      <c r="H45" s="120">
        <f t="shared" si="1"/>
        <v>1</v>
      </c>
    </row>
    <row r="46" spans="2:11" ht="15" customHeight="1">
      <c r="B46" s="178"/>
      <c r="C46" s="59" t="str">
        <f>'[6]Tabla Resultados EU'!$E$7</f>
        <v>EU.2.2</v>
      </c>
      <c r="D46" s="60" t="str">
        <f>'[6]Tabla Resultados EU'!$F$7</f>
        <v>Ciudad de los 15´</v>
      </c>
      <c r="E46" s="82">
        <f>'Panel Control FC Social-EU'!O47</f>
        <v>1</v>
      </c>
      <c r="F46" s="63">
        <f>'Panel Control FC Economico-EU'!Q49</f>
        <v>1</v>
      </c>
      <c r="G46" s="82">
        <f>'Panel Control FC Ambiental-EU'!W79</f>
        <v>1.0000000000000002</v>
      </c>
      <c r="H46" s="120">
        <f t="shared" si="1"/>
        <v>1</v>
      </c>
    </row>
    <row r="47" spans="2:11" ht="15" customHeight="1">
      <c r="B47" s="178"/>
      <c r="C47" s="59" t="str">
        <f>'[6]Tabla Resultados EU'!$E$8</f>
        <v>EU.2.3</v>
      </c>
      <c r="D47" s="60" t="str">
        <f>'[6]Tabla Resultados EU'!$F$8</f>
        <v>Eficiencia y sostenibilidad de la urbanización. Planificación consciente</v>
      </c>
      <c r="E47" s="82">
        <f>'Panel Control FC Social-EU'!O57</f>
        <v>1</v>
      </c>
      <c r="F47" s="63">
        <f>'Panel Control FC Economico-EU'!Q59</f>
        <v>1</v>
      </c>
      <c r="G47" s="82">
        <f>'Panel Control FC Ambiental-EU'!W95</f>
        <v>1.0000000000000002</v>
      </c>
      <c r="H47" s="120">
        <f t="shared" si="1"/>
        <v>1</v>
      </c>
    </row>
    <row r="48" spans="2:11" ht="15" customHeight="1">
      <c r="B48" s="178"/>
      <c r="C48" s="59" t="str">
        <f>'[6]Tabla Resultados EU'!$E$9</f>
        <v>EU.2.4</v>
      </c>
      <c r="D48" s="60" t="str">
        <f>'[6]Tabla Resultados EU'!$F$9</f>
        <v>Actuar sobre usos y zonas vulnerables</v>
      </c>
      <c r="E48" s="82">
        <f>'Panel Control FC Social-EU'!O67</f>
        <v>1</v>
      </c>
      <c r="F48" s="63">
        <f>'Panel Control FC Economico-EU'!Q69</f>
        <v>1</v>
      </c>
      <c r="G48" s="82">
        <f>'Panel Control FC Ambiental-EU'!W111</f>
        <v>1.0000000000000002</v>
      </c>
      <c r="H48" s="120">
        <f t="shared" si="1"/>
        <v>1</v>
      </c>
    </row>
    <row r="49" spans="2:8" ht="15" customHeight="1">
      <c r="B49" s="178"/>
      <c r="C49" s="59" t="str">
        <f>'[6]Tabla Resultados EU'!$E$10</f>
        <v>EU.3.1</v>
      </c>
      <c r="D49" s="60" t="str">
        <f>'[6]Tabla Resultados EU'!$F$10</f>
        <v>Edificaciones eficientes y de consumo casi nulo.</v>
      </c>
      <c r="E49" s="82">
        <f>'Panel Control FC Social-EU'!O77</f>
        <v>1</v>
      </c>
      <c r="F49" s="63">
        <f>'Panel Control FC Economico-EU'!Q79</f>
        <v>1</v>
      </c>
      <c r="G49" s="82">
        <f>'Panel Control FC Ambiental-EU'!W127</f>
        <v>1.0000000000000002</v>
      </c>
      <c r="H49" s="120">
        <f t="shared" si="1"/>
        <v>1</v>
      </c>
    </row>
    <row r="50" spans="2:8" ht="15" customHeight="1">
      <c r="B50" s="178"/>
      <c r="C50" s="59" t="str">
        <f>'[6]Tabla Resultados EU'!$E$11</f>
        <v>EU.3.2</v>
      </c>
      <c r="D50" s="60" t="str">
        <f>'[6]Tabla Resultados EU'!$F$11</f>
        <v>Protección y resiliencia de la edificacion y la población</v>
      </c>
      <c r="E50" s="82">
        <f>'Panel Control FC Social-EU'!O87</f>
        <v>1</v>
      </c>
      <c r="F50" s="63">
        <f>'Panel Control FC Economico-EU'!Q89</f>
        <v>1</v>
      </c>
      <c r="G50" s="82">
        <f>'Panel Control FC Ambiental-EU'!W143</f>
        <v>1.0000000000000002</v>
      </c>
      <c r="H50" s="120">
        <f t="shared" si="1"/>
        <v>1</v>
      </c>
    </row>
    <row r="51" spans="2:8" ht="15" customHeight="1">
      <c r="B51" s="178"/>
      <c r="C51" s="59" t="str">
        <f>'[6]Tabla Resultados EU'!$E$12</f>
        <v>EU.4.1</v>
      </c>
      <c r="D51" s="60" t="str">
        <f>'[6]Tabla Resultados EU'!$F$12</f>
        <v>Diseño de superficies y edificaciones saludables</v>
      </c>
      <c r="E51" s="82">
        <f>'Panel Control FC Social-EU'!O97</f>
        <v>1</v>
      </c>
      <c r="F51" s="63">
        <f>'Panel Control FC Economico-EU'!Q99</f>
        <v>1</v>
      </c>
      <c r="G51" s="82">
        <f>'Panel Control FC Ambiental-EU'!W159</f>
        <v>1.0000000000000002</v>
      </c>
      <c r="H51" s="120">
        <f t="shared" si="1"/>
        <v>1</v>
      </c>
    </row>
    <row r="52" spans="2:8" ht="15" customHeight="1">
      <c r="B52" s="178"/>
      <c r="C52" s="59" t="str">
        <f>'[6]Tabla Resultados EU'!$E$13</f>
        <v>EU.4.2</v>
      </c>
      <c r="D52" s="60" t="str">
        <f>'[6]Tabla Resultados EU'!$F$13</f>
        <v>Propiciar entornos confortables</v>
      </c>
      <c r="E52" s="82">
        <f>'Panel Control FC Social-EU'!O107</f>
        <v>1</v>
      </c>
      <c r="F52" s="63">
        <f>'Panel Control FC Economico-EU'!Q109</f>
        <v>1</v>
      </c>
      <c r="G52" s="82">
        <f>'Panel Control FC Ambiental-EU'!W175</f>
        <v>1.0000000000000002</v>
      </c>
      <c r="H52" s="120">
        <f t="shared" si="1"/>
        <v>1</v>
      </c>
    </row>
    <row r="53" spans="2:8" ht="15" customHeight="1" thickBot="1">
      <c r="B53" s="179"/>
      <c r="C53" s="59" t="str">
        <f>'[6]Tabla Resultados EU'!$E$14</f>
        <v>EU.4.3</v>
      </c>
      <c r="D53" s="60" t="str">
        <f>'[6]Tabla Resultados EU'!$F$14</f>
        <v xml:space="preserve">Atender a la diversidad de la comunidad </v>
      </c>
      <c r="E53" s="82">
        <f>'Panel Control FC Social-EU'!O117</f>
        <v>1</v>
      </c>
      <c r="F53" s="63">
        <f>'Panel Control FC Economico-EU'!Q119</f>
        <v>1</v>
      </c>
      <c r="G53" s="82">
        <f>'Panel Control FC Ambiental-EU'!W191</f>
        <v>1.0000000000000002</v>
      </c>
      <c r="H53" s="120">
        <f t="shared" si="1"/>
        <v>1</v>
      </c>
    </row>
    <row r="54" spans="2:8" ht="28.8" customHeight="1">
      <c r="B54" s="165" t="str">
        <f>'Tabla Resultados.'!B80</f>
        <v>GOBERNANZA, DIMENSIÓN HUMANA Y ECONÓMICA (GDHE)</v>
      </c>
      <c r="C54" s="66" t="str">
        <f>'[7]Tabla Resultados GDHE'!$E$3</f>
        <v>GDHE 1.1</v>
      </c>
      <c r="D54" s="98" t="str">
        <f>'[7]Tabla Resultados GDHE'!$F$3</f>
        <v>Incluir en los parametros de valoración de las actuaciones los indicadores de las condiciones de vida de las personas desde el entorno más cercano</v>
      </c>
      <c r="E54" s="182"/>
      <c r="F54" s="58">
        <f>'Panel Control FC Economico-GDHE'!Q8</f>
        <v>1</v>
      </c>
      <c r="G54" s="84">
        <f>'Panel Control FC Ambiental-GDHE'!W14</f>
        <v>1.0000000000000002</v>
      </c>
      <c r="H54" s="153">
        <f t="shared" ref="H54:H65" si="2">AVERAGE(E54:G54)</f>
        <v>1</v>
      </c>
    </row>
    <row r="55" spans="2:8" ht="43.2">
      <c r="B55" s="185"/>
      <c r="C55" s="59" t="str">
        <f>'[7]Tabla Resultados GDHE'!$E$4</f>
        <v>GDHE 1.2</v>
      </c>
      <c r="D55" s="99" t="str">
        <f>'[7]Tabla Resultados GDHE'!$F$4</f>
        <v>Atender a la vulnerabilidad de las condiciones de vida de las personas frente al cambio climático incorporando las intersecciones, transversalidad, equidad e inclusividad en la ordenación del territorio</v>
      </c>
      <c r="E55" s="183"/>
      <c r="F55" s="63">
        <f>'Panel Control FC Economico-GDHE'!Q19</f>
        <v>1</v>
      </c>
      <c r="G55" s="82">
        <f>'Panel Control FC Ambiental-GDHE'!W31</f>
        <v>1.0000000000000002</v>
      </c>
      <c r="H55" s="120">
        <f t="shared" si="2"/>
        <v>1</v>
      </c>
    </row>
    <row r="56" spans="2:8" ht="28.8">
      <c r="B56" s="185"/>
      <c r="C56" s="59" t="str">
        <f>'[7]Tabla Resultados GDHE'!$E$5</f>
        <v>GDHE 1.3</v>
      </c>
      <c r="D56" s="99" t="str">
        <f>'[7]Tabla Resultados GDHE'!$F$5</f>
        <v>Atender en el diseño y ejecución de acciones la incidencia de la situación sociodemográfica de la población local</v>
      </c>
      <c r="E56" s="183"/>
      <c r="F56" s="63">
        <f>'Panel Control FC Economico-GDHE'!Q29</f>
        <v>1</v>
      </c>
      <c r="G56" s="82">
        <f>'Panel Control FC Ambiental-GDHE'!W47</f>
        <v>1.0000000000000002</v>
      </c>
      <c r="H56" s="120">
        <f t="shared" si="2"/>
        <v>1</v>
      </c>
    </row>
    <row r="57" spans="2:8" ht="28.8">
      <c r="B57" s="185"/>
      <c r="C57" s="59" t="str">
        <f>'[7]Tabla Resultados GDHE'!$E$6</f>
        <v>GDHE 1.4</v>
      </c>
      <c r="D57" s="99" t="str">
        <f>'[7]Tabla Resultados GDHE'!$F$6</f>
        <v>Transversalizar parámetros de movilidad, confort, salud e interacción social en las actuaciones</v>
      </c>
      <c r="E57" s="183"/>
      <c r="F57" s="63">
        <f>'Panel Control FC Economico-GDHE'!Q39</f>
        <v>1</v>
      </c>
      <c r="G57" s="82">
        <f>'Panel Control FC Ambiental-GDHE'!W63</f>
        <v>1.0000000000000002</v>
      </c>
      <c r="H57" s="120">
        <f t="shared" si="2"/>
        <v>1</v>
      </c>
    </row>
    <row r="58" spans="2:8" ht="28.8">
      <c r="B58" s="185"/>
      <c r="C58" s="59" t="str">
        <f>'[7]Tabla Resultados GDHE'!$E$7</f>
        <v>GDHE 1.5</v>
      </c>
      <c r="D58" s="99" t="str">
        <f>'[7]Tabla Resultados GDHE'!$F$7</f>
        <v>Hacer las viviendas y edificios públicos inclusivos y adaptados a los impactos del cambio climático</v>
      </c>
      <c r="E58" s="183"/>
      <c r="F58" s="63">
        <f>'Panel Control FC Economico-GDHE'!Q49</f>
        <v>1</v>
      </c>
      <c r="G58" s="82">
        <f>'Panel Control FC Ambiental-GDHE'!W79</f>
        <v>1.0000000000000002</v>
      </c>
      <c r="H58" s="120">
        <f t="shared" si="2"/>
        <v>1</v>
      </c>
    </row>
    <row r="59" spans="2:8" ht="28.8">
      <c r="B59" s="185"/>
      <c r="C59" s="59" t="str">
        <f>'[7]Tabla Resultados GDHE'!$E$8</f>
        <v>GDHE 1.6</v>
      </c>
      <c r="D59" s="99" t="str">
        <f>'[7]Tabla Resultados GDHE'!$F$8</f>
        <v>Ejecutar/adaptar el espacio urbano y el entorno construido a los criterios del urbanismo de género inclusivo, atendiendo a la diversidad funcional, la edad, el origen</v>
      </c>
      <c r="E59" s="183"/>
      <c r="F59" s="63">
        <f>'Panel Control FC Economico-GDHE'!Q59</f>
        <v>1</v>
      </c>
      <c r="G59" s="82">
        <f>'Panel Control FC Ambiental-GDHE'!W95</f>
        <v>1.0000000000000002</v>
      </c>
      <c r="H59" s="120">
        <f t="shared" si="2"/>
        <v>1</v>
      </c>
    </row>
    <row r="60" spans="2:8" ht="28.8">
      <c r="B60" s="185"/>
      <c r="C60" s="59" t="str">
        <f>'[7]Tabla Resultados GDHE'!$E$9</f>
        <v>GDHE 1.7</v>
      </c>
      <c r="D60" s="99" t="str">
        <f>'[7]Tabla Resultados GDHE'!$F$9</f>
        <v>Incluir estrategias participativas que implementen las líneas de actuación de la ordenación del territorio que mitiguen los impactos del cambio climático sobre las personas</v>
      </c>
      <c r="E60" s="189"/>
      <c r="F60" s="63">
        <f>'Panel Control FC Economico-GDHE'!Q69</f>
        <v>1</v>
      </c>
      <c r="G60" s="82">
        <f>'Panel Control FC Ambiental-GDHE'!W111</f>
        <v>1.0000000000000002</v>
      </c>
      <c r="H60" s="120">
        <f t="shared" si="2"/>
        <v>1</v>
      </c>
    </row>
    <row r="61" spans="2:8" ht="28.8">
      <c r="B61" s="185"/>
      <c r="C61" s="59" t="str">
        <f>'[7]Tabla Resultados GDHE'!$E$10</f>
        <v>GDHE 2.1</v>
      </c>
      <c r="D61" s="99" t="str">
        <f>'[7]Tabla Resultados GDHE'!$F$10</f>
        <v>Valoración Económica de las SbN y cuantifiación de los servicios ecosistémicos y cobeneficios</v>
      </c>
      <c r="E61" s="82">
        <f>'Panel Control FC Social-GDHE'!O6</f>
        <v>1</v>
      </c>
      <c r="F61" s="190"/>
      <c r="G61" s="82">
        <f>'Panel Control FC Ambiental-GDHE'!W127</f>
        <v>1.0000000000000002</v>
      </c>
      <c r="H61" s="120">
        <f t="shared" si="2"/>
        <v>1</v>
      </c>
    </row>
    <row r="62" spans="2:8" ht="28.8">
      <c r="B62" s="185"/>
      <c r="C62" s="59" t="str">
        <f>'[7]Tabla Resultados GDHE'!$E$11</f>
        <v>GDHE 2.2</v>
      </c>
      <c r="D62" s="99" t="str">
        <f>'[7]Tabla Resultados GDHE'!$F$10</f>
        <v>Valoración Económica de las SbN y cuantifiación de los servicios ecosistémicos y cobeneficios</v>
      </c>
      <c r="E62" s="82">
        <f>'Panel Control FC Social-GDHE'!O15</f>
        <v>1</v>
      </c>
      <c r="F62" s="183"/>
      <c r="G62" s="82">
        <f>'Panel Control FC Ambiental-GDHE'!W143</f>
        <v>1.0000000000000002</v>
      </c>
      <c r="H62" s="120">
        <f t="shared" si="2"/>
        <v>1</v>
      </c>
    </row>
    <row r="63" spans="2:8" ht="28.8">
      <c r="B63" s="185"/>
      <c r="C63" s="59" t="str">
        <f>'[7]Tabla Resultados GDHE'!$E$12</f>
        <v>GDHE 2.3</v>
      </c>
      <c r="D63" s="99" t="str">
        <f>'[7]Tabla Resultados GDHE'!$F$12</f>
        <v>Estimación de la recaudación tributaria y ahorro en los costes de mantenimiento y conservación derivados de la implantación de SbN</v>
      </c>
      <c r="E63" s="82">
        <f>'Panel Control FC Social-GDHE'!O23</f>
        <v>1</v>
      </c>
      <c r="F63" s="183"/>
      <c r="G63" s="82">
        <f>'Panel Control FC Ambiental-GDHE'!W159</f>
        <v>1.0000000000000002</v>
      </c>
      <c r="H63" s="120">
        <f t="shared" si="2"/>
        <v>1</v>
      </c>
    </row>
    <row r="64" spans="2:8">
      <c r="B64" s="185"/>
      <c r="C64" s="59" t="str">
        <f>'[7]Tabla Resultados GDHE'!$E$13</f>
        <v>GDHE 2.4</v>
      </c>
      <c r="D64" s="99" t="str">
        <f>'[7]Tabla Resultados GDHE'!$F$13</f>
        <v>Estudio Financiero y Viabilidad Económica</v>
      </c>
      <c r="E64" s="82">
        <f>'Panel Control FC Social-GDHE'!O31</f>
        <v>1</v>
      </c>
      <c r="F64" s="183"/>
      <c r="G64" s="82">
        <f>'Panel Control FC Ambiental-GDHE'!W175</f>
        <v>1.0000000000000002</v>
      </c>
      <c r="H64" s="120">
        <f t="shared" si="2"/>
        <v>1</v>
      </c>
    </row>
    <row r="65" spans="2:8">
      <c r="B65" s="185"/>
      <c r="C65" s="59" t="str">
        <f>'[7]Tabla Resultados GDHE'!$E$14</f>
        <v>GDHE 2.5</v>
      </c>
      <c r="D65" s="99" t="str">
        <f>'[7]Tabla Resultados GDHE'!$F$14</f>
        <v xml:space="preserve">Gestión urbanística </v>
      </c>
      <c r="E65" s="82">
        <f>'Panel Control FC Social-GDHE'!O39</f>
        <v>1</v>
      </c>
      <c r="F65" s="183"/>
      <c r="G65" s="82">
        <f>'Panel Control FC Ambiental-GDHE'!W191</f>
        <v>1.0000000000000002</v>
      </c>
      <c r="H65" s="120">
        <f t="shared" si="2"/>
        <v>1</v>
      </c>
    </row>
    <row r="66" spans="2:8">
      <c r="B66" s="185"/>
      <c r="C66" s="59" t="str">
        <f>'[7]Tabla Resultados GDHE'!$E$15</f>
        <v>GDHE 3.1</v>
      </c>
      <c r="D66" s="99" t="str">
        <f>'[7]Tabla Resultados GDHE'!$F$15</f>
        <v>Sectores económicos prioritarios ante el cambio climático</v>
      </c>
      <c r="E66" s="82">
        <f>'Panel Control FC Social-GDHE'!O47</f>
        <v>1</v>
      </c>
      <c r="F66" s="183"/>
      <c r="G66" s="82">
        <f>'Panel Control FC Ambiental-GDHE'!W207</f>
        <v>1.0000000000000002</v>
      </c>
      <c r="H66" s="120">
        <f t="shared" ref="H66:H70" si="3">AVERAGE(E66:G66)</f>
        <v>1</v>
      </c>
    </row>
    <row r="67" spans="2:8" ht="43.2">
      <c r="B67" s="185"/>
      <c r="C67" s="59" t="str">
        <f>'[7]Tabla Resultados GDHE'!$E$16</f>
        <v>GDHE 3.2</v>
      </c>
      <c r="D67" s="99" t="str">
        <f>'[7]Tabla Resultados GDHE'!$F$16</f>
        <v>Facilitación desde el urbanismo de las medidas contempladas en los Planes de Continuidad Económica o del Negocio para la minización del riesgo de interrupción de la actividad.</v>
      </c>
      <c r="E67" s="82">
        <f>'Panel Control FC Social-GDHE'!O55</f>
        <v>1</v>
      </c>
      <c r="F67" s="183"/>
      <c r="G67" s="82">
        <f>'Panel Control FC Ambiental-GDHE'!W223</f>
        <v>1.0000000000000002</v>
      </c>
      <c r="H67" s="120">
        <f t="shared" si="3"/>
        <v>1</v>
      </c>
    </row>
    <row r="68" spans="2:8">
      <c r="B68" s="185"/>
      <c r="C68" s="59" t="str">
        <f>'[7]Tabla Resultados GDHE'!$E$17</f>
        <v>GDHE 3.3</v>
      </c>
      <c r="D68" s="99" t="str">
        <f>'[7]Tabla Resultados GDHE'!$F$17</f>
        <v>Alianzas público-privadas</v>
      </c>
      <c r="E68" s="82">
        <f>'Panel Control FC Social-GDHE'!O63</f>
        <v>1</v>
      </c>
      <c r="F68" s="189"/>
      <c r="G68" s="82">
        <f>'Panel Control FC Ambiental-GDHE'!W239</f>
        <v>1.0000000000000002</v>
      </c>
      <c r="H68" s="120">
        <f t="shared" si="3"/>
        <v>1</v>
      </c>
    </row>
    <row r="69" spans="2:8" ht="28.8">
      <c r="B69" s="185"/>
      <c r="C69" s="59" t="str">
        <f>'[7]Tabla Resultados GDHE'!$E$18</f>
        <v>GDHE 4.1</v>
      </c>
      <c r="D69" s="99" t="str">
        <f>'[7]Tabla Resultados GDHE'!$F$18</f>
        <v>Vulnerabilidad asociada a las y los trabajadores de aquellos ámbitos laborales más vulnerables ante los impactos del cambio climático</v>
      </c>
      <c r="E69" s="96"/>
      <c r="F69" s="63">
        <f>'Panel Control FC Economico-GDHE'!Q79</f>
        <v>1</v>
      </c>
      <c r="G69" s="82">
        <f>'Panel Control FC Ambiental-GDHE'!W255</f>
        <v>1.0000000000000002</v>
      </c>
      <c r="H69" s="120">
        <f t="shared" si="3"/>
        <v>1</v>
      </c>
    </row>
    <row r="70" spans="2:8" ht="15" thickBot="1">
      <c r="B70" s="186"/>
      <c r="C70" s="67" t="str">
        <f>'[7]Tabla Resultados GDHE'!$E$19</f>
        <v>GDHE 4.2</v>
      </c>
      <c r="D70" s="100" t="str">
        <f>'[7]Tabla Resultados GDHE'!$F$19</f>
        <v>Empleo verde</v>
      </c>
      <c r="E70" s="83">
        <f>'Panel Control FC Social-GDHE'!O71</f>
        <v>1</v>
      </c>
      <c r="F70" s="97"/>
      <c r="G70" s="83">
        <f>'Panel Control FC Ambiental-GDHE'!W271</f>
        <v>1.0000000000000002</v>
      </c>
      <c r="H70" s="150">
        <f t="shared" si="3"/>
        <v>1</v>
      </c>
    </row>
  </sheetData>
  <sheetProtection password="C1EC" sheet="1" objects="1" scenarios="1"/>
  <mergeCells count="10">
    <mergeCell ref="G3:G9"/>
    <mergeCell ref="B54:B70"/>
    <mergeCell ref="C2:D2"/>
    <mergeCell ref="E54:E60"/>
    <mergeCell ref="F61:F68"/>
    <mergeCell ref="B10:B21"/>
    <mergeCell ref="B2:B9"/>
    <mergeCell ref="B22:B33"/>
    <mergeCell ref="B34:B41"/>
    <mergeCell ref="B42:B53"/>
  </mergeCells>
  <pageMargins left="0.7" right="0.7" top="0.75" bottom="0.75" header="0.3" footer="0.3"/>
  <pageSetup paperSize="9" orientation="portrait" r:id="rId1"/>
  <ignoredErrors>
    <ignoredError sqref="H4:H9" evalError="1"/>
  </ignoredErrors>
</worksheet>
</file>

<file path=xl/worksheets/sheet5.xml><?xml version="1.0" encoding="utf-8"?>
<worksheet xmlns="http://schemas.openxmlformats.org/spreadsheetml/2006/main" xmlns:r="http://schemas.openxmlformats.org/officeDocument/2006/relationships">
  <sheetPr>
    <tabColor theme="6" tint="-0.249977111117893"/>
  </sheetPr>
  <dimension ref="A1:O68"/>
  <sheetViews>
    <sheetView showGridLines="0" tabSelected="1" zoomScale="55" zoomScaleNormal="55" workbookViewId="0">
      <selection activeCell="F37" sqref="F37"/>
    </sheetView>
  </sheetViews>
  <sheetFormatPr baseColWidth="10" defaultRowHeight="14.4"/>
  <cols>
    <col min="2" max="2" width="72.21875" customWidth="1"/>
    <col min="3" max="3" width="17.88671875" style="218" customWidth="1"/>
    <col min="4" max="5" width="17.88671875" hidden="1" customWidth="1"/>
    <col min="6" max="6" width="23.7773437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3.21875" style="222" customWidth="1"/>
    <col min="14" max="14" width="13.44140625" style="222" hidden="1" customWidth="1"/>
    <col min="15" max="15" width="11.5546875" style="222"/>
  </cols>
  <sheetData>
    <row r="1" spans="1:15" ht="28.8">
      <c r="A1" s="6"/>
      <c r="B1" s="6"/>
      <c r="C1" s="211" t="s">
        <v>213</v>
      </c>
      <c r="D1" s="42"/>
      <c r="E1" s="42"/>
      <c r="F1" s="25" t="s">
        <v>224</v>
      </c>
      <c r="G1" s="42"/>
      <c r="H1" s="42"/>
      <c r="K1" s="211" t="s">
        <v>155</v>
      </c>
      <c r="M1" s="156" t="s">
        <v>212</v>
      </c>
    </row>
    <row r="2" spans="1:15">
      <c r="A2" s="26" t="str">
        <f>'Tabla Resultados FC'!C3</f>
        <v>TPB.1.1</v>
      </c>
      <c r="B2" s="30" t="str">
        <f>'Tabla Resultados FC'!D3</f>
        <v>Continuidad y funcionalidad ecológica de la Infraestructura Verde-Azul</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(COUNTIF(D4:D8,"1"))</f>
        <v>3</v>
      </c>
      <c r="F4" s="129">
        <f>IF($E4=0,(D4*$G$4))+IF($E4=1,(D4*$J$4))+IF($E4=2,(D4*$I$4))+IF($E4=3,(D4*$H$4))</f>
        <v>0.33333333333333331</v>
      </c>
      <c r="G4" s="130">
        <v>0</v>
      </c>
      <c r="H4" s="130">
        <f>F2/3</f>
        <v>0.33333333333333331</v>
      </c>
      <c r="I4" s="130">
        <f>F2/2</f>
        <v>0.5</v>
      </c>
      <c r="J4" s="130">
        <f>F2</f>
        <v>1</v>
      </c>
      <c r="K4" s="214" t="s">
        <v>156</v>
      </c>
      <c r="L4" s="219">
        <f>IF(K4="Sí",1)+IF(K4="No",0)</f>
        <v>1</v>
      </c>
      <c r="M4" s="224">
        <f>F4*L4</f>
        <v>0.33333333333333331</v>
      </c>
    </row>
    <row r="5" spans="1:15" ht="14.4" hidden="1" customHeight="1">
      <c r="A5" s="6"/>
      <c r="B5" s="111"/>
      <c r="C5" s="215"/>
      <c r="D5" s="112"/>
      <c r="E5" s="198"/>
      <c r="F5" s="131"/>
      <c r="G5" s="130"/>
      <c r="H5" s="130"/>
      <c r="I5" s="130"/>
      <c r="J5" s="130"/>
      <c r="K5" s="216"/>
      <c r="L5" s="220"/>
      <c r="M5" s="225"/>
    </row>
    <row r="6" spans="1:15" ht="15" thickBot="1">
      <c r="A6" s="6"/>
      <c r="B6" s="115" t="s">
        <v>198</v>
      </c>
      <c r="C6" s="214" t="s">
        <v>156</v>
      </c>
      <c r="D6" s="108">
        <f>IF(C6="Sí",1)+IF(C6="No",0)</f>
        <v>1</v>
      </c>
      <c r="E6" s="198"/>
      <c r="F6" s="129">
        <f>IF($E4=0,(D6*$G$4))+IF($E4=1,(D6*$J$4))+IF($E4=2,(D6*$I$4))+IF($E4=3,(D6*$H$4))</f>
        <v>0.33333333333333331</v>
      </c>
      <c r="G6" s="130"/>
      <c r="H6" s="130"/>
      <c r="I6" s="130"/>
      <c r="J6" s="130"/>
      <c r="K6" s="214" t="s">
        <v>156</v>
      </c>
      <c r="L6" s="219">
        <f t="shared" ref="L6:L8" si="0">IF(K6="Sí",1)+IF(K6="No",0)</f>
        <v>1</v>
      </c>
      <c r="M6" s="224">
        <f>F6*L6</f>
        <v>0.33333333333333331</v>
      </c>
    </row>
    <row r="7" spans="1:15" ht="15" hidden="1" customHeight="1" thickBot="1">
      <c r="A7" s="6"/>
      <c r="B7" s="114"/>
      <c r="C7" s="216"/>
      <c r="D7" s="112"/>
      <c r="E7" s="198"/>
      <c r="F7" s="131"/>
      <c r="G7" s="130"/>
      <c r="H7" s="130"/>
      <c r="I7" s="130"/>
      <c r="J7" s="130"/>
      <c r="K7" s="214" t="s">
        <v>199</v>
      </c>
      <c r="L7" s="220"/>
      <c r="M7" s="225"/>
    </row>
    <row r="8" spans="1:15" ht="29.4" customHeight="1" thickBot="1">
      <c r="A8" s="6"/>
      <c r="B8" s="115" t="s">
        <v>154</v>
      </c>
      <c r="C8" s="214" t="s">
        <v>156</v>
      </c>
      <c r="D8" s="108">
        <f t="shared" ref="D8" si="1">IF(C8="Sí",1)+IF(C8="No",0)</f>
        <v>1</v>
      </c>
      <c r="E8" s="199"/>
      <c r="F8" s="129">
        <f>IF($E4=0,(D8*$G$4))+IF($E4=1,(D8*$J$4))+IF($E4=2,(D8*$I$4))+IF($E4=3,(D8*$H$4))</f>
        <v>0.33333333333333331</v>
      </c>
      <c r="G8" s="130"/>
      <c r="H8" s="130"/>
      <c r="I8" s="130"/>
      <c r="J8" s="130"/>
      <c r="K8" s="214" t="s">
        <v>156</v>
      </c>
      <c r="L8" s="219">
        <f t="shared" si="0"/>
        <v>1</v>
      </c>
      <c r="M8" s="224">
        <f>F8*L8</f>
        <v>0.33333333333333331</v>
      </c>
      <c r="N8" s="226">
        <f>M9</f>
        <v>1</v>
      </c>
      <c r="O8" s="227">
        <f>IF(M9&gt;=70%,(M9))+IF(M9&lt;=70%,70%)</f>
        <v>1</v>
      </c>
    </row>
    <row r="9" spans="1:15">
      <c r="A9" s="6"/>
      <c r="B9" s="5"/>
      <c r="C9" s="217"/>
      <c r="D9" s="5"/>
      <c r="E9" s="5"/>
      <c r="F9" s="5"/>
      <c r="G9" s="5"/>
      <c r="H9" s="5"/>
      <c r="I9" s="56"/>
      <c r="J9" s="56"/>
      <c r="K9" s="217"/>
      <c r="L9" s="217"/>
      <c r="M9" s="228">
        <f>SUM(M4:M8)</f>
        <v>1</v>
      </c>
    </row>
    <row r="10" spans="1:15">
      <c r="B10" s="5"/>
      <c r="C10" s="217"/>
      <c r="D10" s="5"/>
      <c r="E10" s="5"/>
      <c r="F10" s="5"/>
      <c r="G10" s="5"/>
      <c r="H10" s="5"/>
      <c r="I10" s="16"/>
      <c r="J10" s="16"/>
      <c r="L10" s="217"/>
    </row>
    <row r="12" spans="1:15" ht="28.8">
      <c r="A12" s="6"/>
      <c r="B12" s="6"/>
      <c r="C12" s="211" t="s">
        <v>213</v>
      </c>
      <c r="D12" s="42"/>
      <c r="E12" s="42"/>
      <c r="F12" s="25" t="s">
        <v>224</v>
      </c>
      <c r="G12" s="42"/>
      <c r="H12" s="42"/>
      <c r="K12" s="211" t="s">
        <v>155</v>
      </c>
      <c r="M12" s="156" t="s">
        <v>212</v>
      </c>
    </row>
    <row r="13" spans="1:15" ht="28.8">
      <c r="A13" s="26" t="str">
        <f>'Tabla Resultados FC'!C4</f>
        <v>TPB.1.2</v>
      </c>
      <c r="B13" s="30" t="str">
        <f>'Tabla Resultados FC'!D4</f>
        <v>Conservación, restauración y puesta en valor de los ecosistemas naturales frente al cambio climático</v>
      </c>
      <c r="C13" s="212"/>
      <c r="D13" s="42"/>
      <c r="E13" s="42"/>
      <c r="F13" s="132">
        <v>1</v>
      </c>
      <c r="G13" s="42"/>
      <c r="H13" s="42"/>
      <c r="K13" s="212"/>
      <c r="M13" s="157"/>
    </row>
    <row r="14" spans="1:15">
      <c r="A14" s="6"/>
      <c r="B14" s="6"/>
      <c r="C14" s="213"/>
      <c r="D14" s="6"/>
      <c r="E14" s="6"/>
      <c r="F14" s="6"/>
      <c r="G14" s="6"/>
      <c r="H14" s="6"/>
      <c r="I14" s="6"/>
      <c r="J14" s="6"/>
      <c r="K14" s="213"/>
      <c r="L14" s="213"/>
      <c r="M14" s="223"/>
    </row>
    <row r="15" spans="1:15">
      <c r="A15" s="6"/>
      <c r="B15" s="113" t="s">
        <v>152</v>
      </c>
      <c r="C15" s="214" t="s">
        <v>156</v>
      </c>
      <c r="D15" s="108">
        <f>IF(C15="Sí",1)+IF(C15="No",0)</f>
        <v>1</v>
      </c>
      <c r="E15" s="200">
        <f>(COUNTIF(D15:D17,"1"))</f>
        <v>3</v>
      </c>
      <c r="F15" s="129">
        <f>IF($E15=0,(D15*$G$4))+IF($E15=1,(D15*$J$4))+IF($E15=2,(D15*$I$4))+IF($E15=3,(D15*$H$4))</f>
        <v>0.33333333333333331</v>
      </c>
      <c r="G15" s="130">
        <v>0</v>
      </c>
      <c r="H15" s="130">
        <f>F13/3</f>
        <v>0.33333333333333331</v>
      </c>
      <c r="I15" s="130">
        <f>F13/2</f>
        <v>0.5</v>
      </c>
      <c r="J15" s="130">
        <f>F13</f>
        <v>1</v>
      </c>
      <c r="K15" s="214" t="s">
        <v>156</v>
      </c>
      <c r="L15" s="219">
        <f>IF(K15="Sí",1)+IF(K15="No",0)</f>
        <v>1</v>
      </c>
      <c r="M15" s="224">
        <f>F15*L15</f>
        <v>0.33333333333333331</v>
      </c>
    </row>
    <row r="16" spans="1:15" ht="15" thickBot="1">
      <c r="A16" s="6"/>
      <c r="B16" s="115" t="s">
        <v>198</v>
      </c>
      <c r="C16" s="214" t="s">
        <v>156</v>
      </c>
      <c r="D16" s="108">
        <f>IF(C16="Sí",1)+IF(C16="No",0)</f>
        <v>1</v>
      </c>
      <c r="E16" s="201"/>
      <c r="F16" s="129">
        <f>IF($E15=0,(D16*$G$4))+IF($E15=1,(D16*$J$4))+IF($E15=2,(D16*$I$4))+IF($E15=3,(D16*$H$4))</f>
        <v>0.33333333333333331</v>
      </c>
      <c r="G16" s="130"/>
      <c r="H16" s="130"/>
      <c r="I16" s="130"/>
      <c r="J16" s="130"/>
      <c r="K16" s="214" t="s">
        <v>156</v>
      </c>
      <c r="L16" s="219">
        <f t="shared" ref="L16:L17" si="2">IF(K16="Sí",1)+IF(K16="No",0)</f>
        <v>1</v>
      </c>
      <c r="M16" s="224">
        <f>F16*L16</f>
        <v>0.33333333333333331</v>
      </c>
    </row>
    <row r="17" spans="1:15" ht="28.95" customHeight="1" thickBot="1">
      <c r="A17" s="6"/>
      <c r="B17" s="115" t="s">
        <v>154</v>
      </c>
      <c r="C17" s="214" t="s">
        <v>156</v>
      </c>
      <c r="D17" s="108">
        <f t="shared" ref="D17" si="3">IF(C17="Sí",1)+IF(C17="No",0)</f>
        <v>1</v>
      </c>
      <c r="E17" s="202"/>
      <c r="F17" s="129">
        <f>IF($E15=0,(D17*$G$4))+IF($E15=1,(D17*$J$4))+IF($E15=2,(D17*$I$4))+IF($E15=3,(D17*$H$4))</f>
        <v>0.33333333333333331</v>
      </c>
      <c r="G17" s="130"/>
      <c r="H17" s="130"/>
      <c r="I17" s="130"/>
      <c r="J17" s="130"/>
      <c r="K17" s="214" t="s">
        <v>156</v>
      </c>
      <c r="L17" s="219">
        <f t="shared" si="2"/>
        <v>1</v>
      </c>
      <c r="M17" s="224">
        <f>F17*L17</f>
        <v>0.33333333333333331</v>
      </c>
      <c r="N17" s="226">
        <f>M18</f>
        <v>1</v>
      </c>
      <c r="O17" s="227">
        <f>IF(M18&gt;=70%,(M18))+IF(M18&lt;=70%,70%)</f>
        <v>1</v>
      </c>
    </row>
    <row r="18" spans="1:15">
      <c r="B18" s="5"/>
      <c r="C18" s="217"/>
      <c r="D18" s="5"/>
      <c r="E18" s="5"/>
      <c r="F18" s="5"/>
      <c r="G18" s="5"/>
      <c r="H18" s="5"/>
      <c r="I18" s="56">
        <f>SUM(I15:I17)</f>
        <v>0.5</v>
      </c>
      <c r="J18" s="56"/>
      <c r="K18" s="217"/>
      <c r="L18" s="217"/>
      <c r="M18" s="228">
        <f>SUM(M15:M17)</f>
        <v>1</v>
      </c>
    </row>
    <row r="20" spans="1:15" ht="28.8">
      <c r="A20" s="6"/>
      <c r="B20" s="6"/>
      <c r="C20" s="211" t="s">
        <v>213</v>
      </c>
      <c r="D20" s="42"/>
      <c r="E20" s="42"/>
      <c r="F20" s="25" t="s">
        <v>224</v>
      </c>
      <c r="G20" s="42"/>
      <c r="H20" s="42"/>
      <c r="K20" s="211" t="s">
        <v>155</v>
      </c>
      <c r="M20" s="156" t="s">
        <v>212</v>
      </c>
    </row>
    <row r="21" spans="1:15" ht="27" customHeight="1">
      <c r="A21" s="26" t="str">
        <f>'Tabla Resultados FC'!C5</f>
        <v>TPB.1.3</v>
      </c>
      <c r="B21" s="30" t="str">
        <f>'Tabla Resultados FC'!D5</f>
        <v>Refuerzo e implementación de los Servicios Ecosistémicos en el territorio</v>
      </c>
      <c r="C21" s="212"/>
      <c r="D21" s="42"/>
      <c r="E21" s="42"/>
      <c r="F21" s="132">
        <v>1</v>
      </c>
      <c r="G21" s="42"/>
      <c r="H21" s="42"/>
      <c r="K21" s="212"/>
      <c r="M21" s="157"/>
    </row>
    <row r="22" spans="1:15">
      <c r="A22" s="6"/>
      <c r="B22" s="6"/>
      <c r="C22" s="213"/>
      <c r="D22" s="6"/>
      <c r="E22" s="6"/>
      <c r="F22" s="6"/>
      <c r="G22" s="6"/>
      <c r="H22" s="6"/>
      <c r="I22" s="6"/>
      <c r="J22" s="6"/>
      <c r="K22" s="213"/>
      <c r="L22" s="213"/>
      <c r="M22" s="223"/>
    </row>
    <row r="23" spans="1:15">
      <c r="A23" s="6"/>
      <c r="B23" s="107" t="s">
        <v>152</v>
      </c>
      <c r="C23" s="214" t="s">
        <v>156</v>
      </c>
      <c r="D23" s="108">
        <f>IF(C23="Sí",1)+IF(C23="No",0)</f>
        <v>1</v>
      </c>
      <c r="E23" s="197">
        <f>(COUNTIF(D23:D27,"1"))</f>
        <v>3</v>
      </c>
      <c r="F23" s="129">
        <f>IF($E23=0,(D23*$G$4))+IF($E23=1,(D23*$J$4))+IF($E23=2,(D23*$I$4))+IF($E23=3,(D23*$H$4))</f>
        <v>0.33333333333333331</v>
      </c>
      <c r="G23" s="130">
        <v>0</v>
      </c>
      <c r="H23" s="130">
        <f>F21/3</f>
        <v>0.33333333333333331</v>
      </c>
      <c r="I23" s="130">
        <f>F21/2</f>
        <v>0.5</v>
      </c>
      <c r="J23" s="130">
        <f>F21</f>
        <v>1</v>
      </c>
      <c r="K23" s="214" t="s">
        <v>156</v>
      </c>
      <c r="L23" s="219">
        <f>IF(K23="Sí",1)+IF(K23="No",0)</f>
        <v>1</v>
      </c>
      <c r="M23" s="224">
        <f>F23*L23</f>
        <v>0.33333333333333331</v>
      </c>
    </row>
    <row r="24" spans="1:15" ht="14.4" hidden="1" customHeight="1">
      <c r="A24" s="6"/>
      <c r="B24" s="111"/>
      <c r="C24" s="215"/>
      <c r="D24" s="112"/>
      <c r="E24" s="198"/>
      <c r="F24" s="131"/>
      <c r="G24" s="130"/>
      <c r="H24" s="130"/>
      <c r="I24" s="130"/>
      <c r="J24" s="130"/>
      <c r="K24" s="216"/>
      <c r="L24" s="220"/>
      <c r="M24" s="225"/>
    </row>
    <row r="25" spans="1:15" ht="15" thickBot="1">
      <c r="A25" s="6"/>
      <c r="B25" s="115" t="s">
        <v>198</v>
      </c>
      <c r="C25" s="214" t="s">
        <v>156</v>
      </c>
      <c r="D25" s="108">
        <f>IF(C25="Sí",1)+IF(C25="No",0)</f>
        <v>1</v>
      </c>
      <c r="E25" s="198"/>
      <c r="F25" s="129">
        <f>IF($E23=0,(D25*$G$4))+IF($E23=1,(D25*$J$4))+IF($E23=2,(D25*$I$4))+IF($E23=3,(D25*$H$4))</f>
        <v>0.33333333333333331</v>
      </c>
      <c r="G25" s="130"/>
      <c r="H25" s="130"/>
      <c r="I25" s="130"/>
      <c r="J25" s="130"/>
      <c r="K25" s="214" t="s">
        <v>156</v>
      </c>
      <c r="L25" s="219">
        <f t="shared" ref="L25" si="4">IF(K25="Sí",1)+IF(K25="No",0)</f>
        <v>1</v>
      </c>
      <c r="M25" s="224">
        <f>F25*L25</f>
        <v>0.33333333333333331</v>
      </c>
    </row>
    <row r="26" spans="1:15" ht="15" hidden="1" customHeight="1" thickBot="1">
      <c r="A26" s="6"/>
      <c r="B26" s="114"/>
      <c r="C26" s="216"/>
      <c r="D26" s="112"/>
      <c r="E26" s="198"/>
      <c r="F26" s="131"/>
      <c r="G26" s="130"/>
      <c r="H26" s="130"/>
      <c r="I26" s="130"/>
      <c r="J26" s="130"/>
      <c r="K26" s="214" t="s">
        <v>199</v>
      </c>
      <c r="L26" s="220"/>
      <c r="M26" s="225"/>
    </row>
    <row r="27" spans="1:15" ht="28.95" customHeight="1" thickBot="1">
      <c r="A27" s="6"/>
      <c r="B27" s="115" t="s">
        <v>154</v>
      </c>
      <c r="C27" s="214" t="s">
        <v>156</v>
      </c>
      <c r="D27" s="108">
        <f t="shared" ref="D27" si="5">IF(C27="Sí",1)+IF(C27="No",0)</f>
        <v>1</v>
      </c>
      <c r="E27" s="199"/>
      <c r="F27" s="129">
        <f>IF($E23=0,(D27*$G$4))+IF($E23=1,(D27*$J$4))+IF($E23=2,(D27*$I$4))+IF($E23=3,(D27*$H$4))</f>
        <v>0.33333333333333331</v>
      </c>
      <c r="G27" s="130"/>
      <c r="H27" s="130"/>
      <c r="I27" s="130"/>
      <c r="J27" s="130"/>
      <c r="K27" s="214" t="s">
        <v>156</v>
      </c>
      <c r="L27" s="219">
        <f t="shared" ref="L27" si="6">IF(K27="Sí",1)+IF(K27="No",0)</f>
        <v>1</v>
      </c>
      <c r="M27" s="224">
        <f>F27*L27</f>
        <v>0.33333333333333331</v>
      </c>
      <c r="N27" s="226">
        <f>M28</f>
        <v>1</v>
      </c>
      <c r="O27" s="227">
        <f>IF(M28&gt;=70%,(M28))+IF(M28&lt;=70%,70%)</f>
        <v>1</v>
      </c>
    </row>
    <row r="28" spans="1:15">
      <c r="B28" s="5"/>
      <c r="C28" s="217"/>
      <c r="D28" s="5"/>
      <c r="E28" s="5"/>
      <c r="F28" s="5"/>
      <c r="G28" s="5"/>
      <c r="H28" s="5"/>
      <c r="I28" s="56">
        <f>SUM(I23:I27)</f>
        <v>0.5</v>
      </c>
      <c r="J28" s="56"/>
      <c r="K28" s="217"/>
      <c r="L28" s="217"/>
      <c r="M28" s="228">
        <f>SUM(M23:M27)</f>
        <v>1</v>
      </c>
    </row>
    <row r="30" spans="1:15" ht="28.8">
      <c r="A30" s="6"/>
      <c r="B30" s="6"/>
      <c r="C30" s="211" t="s">
        <v>213</v>
      </c>
      <c r="D30" s="42"/>
      <c r="E30" s="42"/>
      <c r="F30" s="25" t="s">
        <v>224</v>
      </c>
      <c r="G30" s="42"/>
      <c r="H30" s="42"/>
      <c r="K30" s="211" t="s">
        <v>155</v>
      </c>
      <c r="M30" s="156" t="s">
        <v>212</v>
      </c>
    </row>
    <row r="31" spans="1:15" ht="28.8">
      <c r="A31" s="26" t="str">
        <f>'Tabla Resultados FC'!C6</f>
        <v>TPB.2.1</v>
      </c>
      <c r="B31" s="30" t="str">
        <f>'Tabla Resultados FC'!D6</f>
        <v>Recuperación, puesta en valor y utilización de técnicas tradicionales para la gestión sostenible de los recursos naturales</v>
      </c>
      <c r="C31" s="212"/>
      <c r="D31" s="42"/>
      <c r="E31" s="42"/>
      <c r="F31" s="132">
        <v>1</v>
      </c>
      <c r="G31" s="42"/>
      <c r="H31" s="42"/>
      <c r="K31" s="212"/>
      <c r="M31" s="157"/>
    </row>
    <row r="32" spans="1:15">
      <c r="A32" s="6"/>
      <c r="B32" s="6"/>
      <c r="C32" s="213"/>
      <c r="D32" s="6"/>
      <c r="E32" s="6"/>
      <c r="F32" s="6"/>
      <c r="G32" s="6"/>
      <c r="H32" s="6"/>
      <c r="I32" s="6"/>
      <c r="J32" s="6"/>
      <c r="K32" s="213"/>
      <c r="L32" s="213"/>
      <c r="M32" s="223"/>
    </row>
    <row r="33" spans="1:15">
      <c r="A33" s="6"/>
      <c r="B33" s="107" t="s">
        <v>152</v>
      </c>
      <c r="C33" s="214" t="s">
        <v>156</v>
      </c>
      <c r="D33" s="108">
        <f>IF(C33="Sí",1)+IF(C33="No",0)</f>
        <v>1</v>
      </c>
      <c r="E33" s="197">
        <f>(COUNTIF(D33:D37,"1"))</f>
        <v>3</v>
      </c>
      <c r="F33" s="129">
        <f>IF($E33=0,(D33*$G$4))+IF($E33=1,(D33*$J$4))+IF($E33=2,(D33*$I$4))+IF($E33=3,(D33*$H$4))</f>
        <v>0.33333333333333331</v>
      </c>
      <c r="G33" s="130">
        <v>0</v>
      </c>
      <c r="H33" s="130">
        <f>F31/3</f>
        <v>0.33333333333333331</v>
      </c>
      <c r="I33" s="130">
        <f>F31/2</f>
        <v>0.5</v>
      </c>
      <c r="J33" s="130">
        <f>F31</f>
        <v>1</v>
      </c>
      <c r="K33" s="214" t="s">
        <v>156</v>
      </c>
      <c r="L33" s="219">
        <f>IF(K33="Sí",1)+IF(K33="No",0)</f>
        <v>1</v>
      </c>
      <c r="M33" s="224">
        <f>F33*L33</f>
        <v>0.33333333333333331</v>
      </c>
    </row>
    <row r="34" spans="1:15" ht="14.4" hidden="1" customHeight="1">
      <c r="A34" s="6"/>
      <c r="B34" s="111"/>
      <c r="C34" s="215"/>
      <c r="D34" s="112"/>
      <c r="E34" s="198"/>
      <c r="F34" s="131"/>
      <c r="G34" s="130"/>
      <c r="H34" s="130"/>
      <c r="I34" s="130"/>
      <c r="J34" s="130"/>
      <c r="K34" s="216"/>
      <c r="L34" s="220"/>
      <c r="M34" s="225"/>
    </row>
    <row r="35" spans="1:15" ht="15" thickBot="1">
      <c r="A35" s="6"/>
      <c r="B35" s="115" t="s">
        <v>198</v>
      </c>
      <c r="C35" s="214" t="s">
        <v>156</v>
      </c>
      <c r="D35" s="108">
        <f>IF(C35="Sí",1)+IF(C35="No",0)</f>
        <v>1</v>
      </c>
      <c r="E35" s="198"/>
      <c r="F35" s="129">
        <f>IF($E33=0,(D35*$G$4))+IF($E33=1,(D35*$J$4))+IF($E33=2,(D35*$I$4))+IF($E33=3,(D35*$H$4))</f>
        <v>0.33333333333333331</v>
      </c>
      <c r="G35" s="130"/>
      <c r="H35" s="130"/>
      <c r="I35" s="130"/>
      <c r="J35" s="130"/>
      <c r="K35" s="214" t="s">
        <v>156</v>
      </c>
      <c r="L35" s="219">
        <f t="shared" ref="L35" si="7">IF(K35="Sí",1)+IF(K35="No",0)</f>
        <v>1</v>
      </c>
      <c r="M35" s="224">
        <f>F35*L35</f>
        <v>0.33333333333333331</v>
      </c>
    </row>
    <row r="36" spans="1:15" ht="15" hidden="1" customHeight="1" thickBot="1">
      <c r="A36" s="6"/>
      <c r="B36" s="114"/>
      <c r="C36" s="216"/>
      <c r="D36" s="112"/>
      <c r="E36" s="198"/>
      <c r="F36" s="131"/>
      <c r="G36" s="130"/>
      <c r="H36" s="130"/>
      <c r="I36" s="130"/>
      <c r="J36" s="130"/>
      <c r="K36" s="214" t="s">
        <v>199</v>
      </c>
      <c r="L36" s="220"/>
      <c r="M36" s="225"/>
    </row>
    <row r="37" spans="1:15" ht="28.95" customHeight="1" thickBot="1">
      <c r="A37" s="6"/>
      <c r="B37" s="115" t="s">
        <v>154</v>
      </c>
      <c r="C37" s="214" t="s">
        <v>156</v>
      </c>
      <c r="D37" s="108">
        <f t="shared" ref="D37" si="8">IF(C37="Sí",1)+IF(C37="No",0)</f>
        <v>1</v>
      </c>
      <c r="E37" s="199"/>
      <c r="F37" s="129">
        <f>IF($E33=0,(D37*$G$4))+IF($E33=1,(D37*$J$4))+IF($E33=2,(D37*$I$4))+IF($E33=3,(D37*$H$4))</f>
        <v>0.33333333333333331</v>
      </c>
      <c r="G37" s="130"/>
      <c r="H37" s="130"/>
      <c r="I37" s="130"/>
      <c r="J37" s="130"/>
      <c r="K37" s="214" t="s">
        <v>156</v>
      </c>
      <c r="L37" s="219">
        <f t="shared" ref="L37" si="9">IF(K37="Sí",1)+IF(K37="No",0)</f>
        <v>1</v>
      </c>
      <c r="M37" s="224">
        <f>F37*L37</f>
        <v>0.33333333333333331</v>
      </c>
      <c r="N37" s="226">
        <f>M38</f>
        <v>1</v>
      </c>
      <c r="O37" s="227">
        <f>IF(M38&gt;=70%,(M38))+IF(M38&lt;=70%,70%)</f>
        <v>1</v>
      </c>
    </row>
    <row r="38" spans="1:15">
      <c r="B38" s="5"/>
      <c r="C38" s="217"/>
      <c r="D38" s="5"/>
      <c r="E38" s="5"/>
      <c r="F38" s="5"/>
      <c r="G38" s="5"/>
      <c r="H38" s="5"/>
      <c r="I38" s="56">
        <f>SUM(I33:I37)</f>
        <v>0.5</v>
      </c>
      <c r="J38" s="56"/>
      <c r="K38" s="217"/>
      <c r="L38" s="217"/>
      <c r="M38" s="228">
        <f>SUM(M33:M37)</f>
        <v>1</v>
      </c>
    </row>
    <row r="40" spans="1:15" ht="28.8">
      <c r="A40" s="6"/>
      <c r="B40" s="6"/>
      <c r="C40" s="211" t="s">
        <v>213</v>
      </c>
      <c r="D40" s="42"/>
      <c r="E40" s="42"/>
      <c r="F40" s="25" t="s">
        <v>224</v>
      </c>
      <c r="G40" s="42"/>
      <c r="H40" s="42"/>
      <c r="K40" s="211" t="s">
        <v>155</v>
      </c>
      <c r="M40" s="156" t="s">
        <v>212</v>
      </c>
    </row>
    <row r="41" spans="1:15" ht="28.8">
      <c r="A41" s="26" t="str">
        <f>'Tabla Resultados FC'!C7</f>
        <v>TPB.3.1</v>
      </c>
      <c r="B41" s="30" t="str">
        <f>'Tabla Resultados FC'!D7</f>
        <v>Potenciación de las actividades primarias, impulsando la eficiencia de recursos,  manejo ecológico sostenible y la soberanía alimentaria</v>
      </c>
      <c r="C41" s="212"/>
      <c r="D41" s="42"/>
      <c r="E41" s="42"/>
      <c r="F41" s="132">
        <v>1</v>
      </c>
      <c r="G41" s="42"/>
      <c r="H41" s="42"/>
      <c r="K41" s="212"/>
      <c r="M41" s="157"/>
    </row>
    <row r="42" spans="1:15">
      <c r="A42" s="6"/>
      <c r="B42" s="6"/>
      <c r="C42" s="213"/>
      <c r="D42" s="6"/>
      <c r="E42" s="6"/>
      <c r="F42" s="6"/>
      <c r="G42" s="6"/>
      <c r="H42" s="6"/>
      <c r="I42" s="6"/>
      <c r="J42" s="6"/>
      <c r="K42" s="213"/>
      <c r="L42" s="213"/>
      <c r="M42" s="223"/>
    </row>
    <row r="43" spans="1:15">
      <c r="A43" s="6"/>
      <c r="B43" s="107" t="s">
        <v>152</v>
      </c>
      <c r="C43" s="214" t="s">
        <v>156</v>
      </c>
      <c r="D43" s="108">
        <f>IF(C43="Sí",1)+IF(C43="No",0)</f>
        <v>1</v>
      </c>
      <c r="E43" s="197">
        <f>(COUNTIF(D43:D47,"1"))</f>
        <v>3</v>
      </c>
      <c r="F43" s="129">
        <f>IF($E43=0,(D43*$G$4))+IF($E43=1,(D43*$J$4))+IF($E43=2,(D43*$I$4))+IF($E43=3,(D43*$H$4))</f>
        <v>0.33333333333333331</v>
      </c>
      <c r="G43" s="130">
        <v>0</v>
      </c>
      <c r="H43" s="130">
        <f>F41/3</f>
        <v>0.33333333333333331</v>
      </c>
      <c r="I43" s="130">
        <f>F41/2</f>
        <v>0.5</v>
      </c>
      <c r="J43" s="130">
        <f>F41</f>
        <v>1</v>
      </c>
      <c r="K43" s="214" t="s">
        <v>156</v>
      </c>
      <c r="L43" s="219">
        <f>IF(K43="Sí",1)+IF(K43="No",0)</f>
        <v>1</v>
      </c>
      <c r="M43" s="224">
        <f>F43*L43</f>
        <v>0.33333333333333331</v>
      </c>
    </row>
    <row r="44" spans="1:15" ht="14.4" hidden="1" customHeight="1">
      <c r="A44" s="6"/>
      <c r="B44" s="111"/>
      <c r="C44" s="215"/>
      <c r="D44" s="112"/>
      <c r="E44" s="198"/>
      <c r="F44" s="131"/>
      <c r="G44" s="130"/>
      <c r="H44" s="130"/>
      <c r="I44" s="130"/>
      <c r="J44" s="130"/>
      <c r="K44" s="216"/>
      <c r="L44" s="220"/>
      <c r="M44" s="225"/>
    </row>
    <row r="45" spans="1:15" ht="15" thickBot="1">
      <c r="A45" s="6"/>
      <c r="B45" s="115" t="s">
        <v>198</v>
      </c>
      <c r="C45" s="214" t="s">
        <v>156</v>
      </c>
      <c r="D45" s="108">
        <f>IF(C45="Sí",1)+IF(C45="No",0)</f>
        <v>1</v>
      </c>
      <c r="E45" s="198"/>
      <c r="F45" s="129">
        <f>IF($E43=0,(D45*$G$4))+IF($E43=1,(D45*$J$4))+IF($E43=2,(D45*$I$4))+IF($E43=3,(D45*$H$4))</f>
        <v>0.33333333333333331</v>
      </c>
      <c r="G45" s="130"/>
      <c r="H45" s="130"/>
      <c r="I45" s="130"/>
      <c r="J45" s="130"/>
      <c r="K45" s="214" t="s">
        <v>156</v>
      </c>
      <c r="L45" s="219">
        <f t="shared" ref="L45" si="10">IF(K45="Sí",1)+IF(K45="No",0)</f>
        <v>1</v>
      </c>
      <c r="M45" s="224">
        <f>F45*L45</f>
        <v>0.33333333333333331</v>
      </c>
    </row>
    <row r="46" spans="1:15" ht="15" hidden="1" customHeight="1" thickBot="1">
      <c r="A46" s="6"/>
      <c r="B46" s="114"/>
      <c r="C46" s="216"/>
      <c r="D46" s="112"/>
      <c r="E46" s="198"/>
      <c r="F46" s="131"/>
      <c r="G46" s="130"/>
      <c r="H46" s="130"/>
      <c r="I46" s="130"/>
      <c r="J46" s="130"/>
      <c r="K46" s="214" t="s">
        <v>199</v>
      </c>
      <c r="L46" s="220"/>
      <c r="M46" s="225"/>
    </row>
    <row r="47" spans="1:15" ht="28.95" customHeight="1" thickBot="1">
      <c r="A47" s="6"/>
      <c r="B47" s="115" t="s">
        <v>154</v>
      </c>
      <c r="C47" s="214" t="s">
        <v>156</v>
      </c>
      <c r="D47" s="108">
        <f t="shared" ref="D47" si="11">IF(C47="Sí",1)+IF(C47="No",0)</f>
        <v>1</v>
      </c>
      <c r="E47" s="199"/>
      <c r="F47" s="129">
        <f>IF($E43=0,(D47*$G$4))+IF($E43=1,(D47*$J$4))+IF($E43=2,(D47*$I$4))+IF($E43=3,(D47*$H$4))</f>
        <v>0.33333333333333331</v>
      </c>
      <c r="G47" s="130"/>
      <c r="H47" s="130"/>
      <c r="I47" s="130"/>
      <c r="J47" s="130"/>
      <c r="K47" s="214" t="s">
        <v>156</v>
      </c>
      <c r="L47" s="219">
        <f t="shared" ref="L47" si="12">IF(K47="Sí",1)+IF(K47="No",0)</f>
        <v>1</v>
      </c>
      <c r="M47" s="224">
        <f>F47*L47</f>
        <v>0.33333333333333331</v>
      </c>
      <c r="N47" s="226">
        <f>M48</f>
        <v>1</v>
      </c>
      <c r="O47" s="227">
        <f>IF(M48&gt;=70%,(M48))+IF(M48&lt;=70%,70%)</f>
        <v>1</v>
      </c>
    </row>
    <row r="48" spans="1:15">
      <c r="B48" s="5"/>
      <c r="C48" s="217"/>
      <c r="D48" s="5"/>
      <c r="E48" s="5"/>
      <c r="F48" s="5"/>
      <c r="G48" s="5"/>
      <c r="H48" s="5"/>
      <c r="I48" s="56">
        <f>SUM(I43:I47)</f>
        <v>0.5</v>
      </c>
      <c r="J48" s="56"/>
      <c r="K48" s="217"/>
      <c r="L48" s="217"/>
      <c r="M48" s="228">
        <f>SUM(M43:M47)</f>
        <v>1</v>
      </c>
    </row>
    <row r="50" spans="1:15" ht="28.8">
      <c r="A50" s="6"/>
      <c r="B50" s="6"/>
      <c r="C50" s="211" t="s">
        <v>213</v>
      </c>
      <c r="D50" s="42"/>
      <c r="E50" s="42"/>
      <c r="F50" s="25" t="s">
        <v>224</v>
      </c>
      <c r="G50" s="42"/>
      <c r="H50" s="42"/>
      <c r="K50" s="211" t="s">
        <v>155</v>
      </c>
      <c r="M50" s="156" t="s">
        <v>212</v>
      </c>
    </row>
    <row r="51" spans="1:15" ht="28.8">
      <c r="A51" s="26" t="str">
        <f>'Tabla Resultados FC'!C8</f>
        <v>TPB.4.1</v>
      </c>
      <c r="B51" s="30" t="str">
        <f>'Tabla Resultados FC'!D8</f>
        <v>Introducir Soluciones basadas en la Naturaleza para reducir la vulnerabilidad frente a los efectos del cambio climático</v>
      </c>
      <c r="C51" s="212"/>
      <c r="D51" s="42"/>
      <c r="E51" s="42"/>
      <c r="F51" s="132">
        <v>1</v>
      </c>
      <c r="G51" s="42"/>
      <c r="H51" s="42"/>
      <c r="K51" s="212"/>
      <c r="M51" s="157"/>
    </row>
    <row r="52" spans="1:15">
      <c r="A52" s="6"/>
      <c r="B52" s="6"/>
      <c r="C52" s="213"/>
      <c r="D52" s="6"/>
      <c r="E52" s="6"/>
      <c r="F52" s="6"/>
      <c r="G52" s="6"/>
      <c r="H52" s="6"/>
      <c r="I52" s="6"/>
      <c r="J52" s="6"/>
      <c r="K52" s="213"/>
      <c r="L52" s="213"/>
      <c r="M52" s="223"/>
    </row>
    <row r="53" spans="1:15">
      <c r="A53" s="6"/>
      <c r="B53" s="107" t="s">
        <v>152</v>
      </c>
      <c r="C53" s="214" t="s">
        <v>156</v>
      </c>
      <c r="D53" s="108">
        <f>IF(C53="Sí",1)+IF(C53="No",0)</f>
        <v>1</v>
      </c>
      <c r="E53" s="197">
        <f>(COUNTIF(D53:D57,"1"))</f>
        <v>3</v>
      </c>
      <c r="F53" s="129">
        <f>IF($E53=0,(D53*$G$4))+IF($E53=1,(D53*$J$4))+IF($E53=2,(D53*$I$4))+IF($E53=3,(D53*$H$4))</f>
        <v>0.33333333333333331</v>
      </c>
      <c r="G53" s="130">
        <v>0</v>
      </c>
      <c r="H53" s="130">
        <f>F51/3</f>
        <v>0.33333333333333331</v>
      </c>
      <c r="I53" s="130">
        <f>F51/2</f>
        <v>0.5</v>
      </c>
      <c r="J53" s="130">
        <f>F51</f>
        <v>1</v>
      </c>
      <c r="K53" s="214" t="s">
        <v>156</v>
      </c>
      <c r="L53" s="219">
        <f>IF(K53="Sí",1)+IF(K53="No",0)</f>
        <v>1</v>
      </c>
      <c r="M53" s="224">
        <f>F53*L53</f>
        <v>0.33333333333333331</v>
      </c>
    </row>
    <row r="54" spans="1:15" ht="14.4" hidden="1" customHeight="1">
      <c r="A54" s="6"/>
      <c r="B54" s="111"/>
      <c r="C54" s="215"/>
      <c r="D54" s="112"/>
      <c r="E54" s="198"/>
      <c r="F54" s="131"/>
      <c r="G54" s="130"/>
      <c r="H54" s="130"/>
      <c r="I54" s="130"/>
      <c r="J54" s="130"/>
      <c r="K54" s="216"/>
      <c r="L54" s="220"/>
      <c r="M54" s="225"/>
    </row>
    <row r="55" spans="1:15" ht="15" thickBot="1">
      <c r="A55" s="6"/>
      <c r="B55" s="115" t="s">
        <v>198</v>
      </c>
      <c r="C55" s="214" t="s">
        <v>156</v>
      </c>
      <c r="D55" s="108">
        <f>IF(C55="Sí",1)+IF(C55="No",0)</f>
        <v>1</v>
      </c>
      <c r="E55" s="198"/>
      <c r="F55" s="129">
        <f>IF($E53=0,(D55*$G$4))+IF($E53=1,(D55*$J$4))+IF($E53=2,(D55*$I$4))+IF($E53=3,(D55*$H$4))</f>
        <v>0.33333333333333331</v>
      </c>
      <c r="G55" s="130"/>
      <c r="H55" s="130"/>
      <c r="I55" s="130"/>
      <c r="J55" s="130"/>
      <c r="K55" s="214" t="s">
        <v>156</v>
      </c>
      <c r="L55" s="219">
        <f t="shared" ref="L55" si="13">IF(K55="Sí",1)+IF(K55="No",0)</f>
        <v>1</v>
      </c>
      <c r="M55" s="224">
        <f>F55*L55</f>
        <v>0.33333333333333331</v>
      </c>
    </row>
    <row r="56" spans="1:15" ht="15" hidden="1" customHeight="1" thickBot="1">
      <c r="A56" s="6"/>
      <c r="B56" s="114"/>
      <c r="C56" s="216"/>
      <c r="D56" s="112"/>
      <c r="E56" s="198"/>
      <c r="F56" s="131"/>
      <c r="G56" s="130"/>
      <c r="H56" s="130"/>
      <c r="I56" s="130"/>
      <c r="J56" s="130"/>
      <c r="K56" s="214" t="s">
        <v>199</v>
      </c>
      <c r="L56" s="220"/>
      <c r="M56" s="225"/>
    </row>
    <row r="57" spans="1:15" ht="28.95" customHeight="1" thickBot="1">
      <c r="A57" s="6"/>
      <c r="B57" s="115" t="s">
        <v>154</v>
      </c>
      <c r="C57" s="214" t="s">
        <v>156</v>
      </c>
      <c r="D57" s="108">
        <f t="shared" ref="D57" si="14">IF(C57="Sí",1)+IF(C57="No",0)</f>
        <v>1</v>
      </c>
      <c r="E57" s="199"/>
      <c r="F57" s="129">
        <f>IF($E53=0,(D57*$G$4))+IF($E53=1,(D57*$J$4))+IF($E53=2,(D57*$I$4))+IF($E53=3,(D57*$H$4))</f>
        <v>0.33333333333333331</v>
      </c>
      <c r="G57" s="130"/>
      <c r="H57" s="130"/>
      <c r="I57" s="130"/>
      <c r="J57" s="130"/>
      <c r="K57" s="214" t="s">
        <v>156</v>
      </c>
      <c r="L57" s="219">
        <f t="shared" ref="L57" si="15">IF(K57="Sí",1)+IF(K57="No",0)</f>
        <v>1</v>
      </c>
      <c r="M57" s="224">
        <f>F57*L57</f>
        <v>0.33333333333333331</v>
      </c>
      <c r="N57" s="226">
        <f>M58</f>
        <v>1</v>
      </c>
      <c r="O57" s="227">
        <f>IF(M58&gt;=70%,(M58))+IF(M58&lt;=70%,70%)</f>
        <v>1</v>
      </c>
    </row>
    <row r="58" spans="1:15">
      <c r="B58" s="5"/>
      <c r="C58" s="217"/>
      <c r="D58" s="5"/>
      <c r="E58" s="5"/>
      <c r="F58" s="5"/>
      <c r="G58" s="5"/>
      <c r="H58" s="5"/>
      <c r="I58" s="56">
        <f>SUM(I53:I57)</f>
        <v>0.5</v>
      </c>
      <c r="J58" s="56"/>
      <c r="K58" s="217"/>
      <c r="L58" s="217"/>
      <c r="M58" s="228">
        <f>SUM(M53:M57)</f>
        <v>1</v>
      </c>
    </row>
    <row r="60" spans="1:15" ht="28.8">
      <c r="A60" s="6"/>
      <c r="B60" s="6"/>
      <c r="C60" s="211" t="s">
        <v>213</v>
      </c>
      <c r="D60" s="42"/>
      <c r="E60" s="42"/>
      <c r="F60" s="25" t="s">
        <v>224</v>
      </c>
      <c r="G60" s="42"/>
      <c r="H60" s="42"/>
      <c r="K60" s="211" t="s">
        <v>155</v>
      </c>
      <c r="M60" s="156" t="s">
        <v>212</v>
      </c>
    </row>
    <row r="61" spans="1:15">
      <c r="A61" s="26" t="str">
        <f>'Tabla Resultados FC'!C9</f>
        <v>TPB.4.2</v>
      </c>
      <c r="B61" s="30" t="str">
        <f>'Tabla Resultados FC'!D9</f>
        <v>Multifuncionalidad del territorio y los recursos naturales frente al cambio climático</v>
      </c>
      <c r="C61" s="212"/>
      <c r="D61" s="42"/>
      <c r="E61" s="42"/>
      <c r="F61" s="132">
        <v>1</v>
      </c>
      <c r="G61" s="42"/>
      <c r="H61" s="42"/>
      <c r="K61" s="212"/>
      <c r="M61" s="157"/>
    </row>
    <row r="62" spans="1:15">
      <c r="A62" s="6"/>
      <c r="B62" s="6"/>
      <c r="C62" s="213"/>
      <c r="D62" s="6"/>
      <c r="E62" s="6"/>
      <c r="F62" s="6"/>
      <c r="G62" s="6"/>
      <c r="H62" s="6"/>
      <c r="I62" s="6"/>
      <c r="J62" s="6"/>
      <c r="K62" s="213"/>
      <c r="L62" s="213"/>
      <c r="M62" s="223"/>
    </row>
    <row r="63" spans="1:15">
      <c r="A63" s="6"/>
      <c r="B63" s="107" t="s">
        <v>152</v>
      </c>
      <c r="C63" s="214" t="s">
        <v>156</v>
      </c>
      <c r="D63" s="108">
        <f>IF(C63="Sí",1)+IF(C63="No",0)</f>
        <v>1</v>
      </c>
      <c r="E63" s="197">
        <f>(COUNTIF(D63:D67,"1"))</f>
        <v>3</v>
      </c>
      <c r="F63" s="129">
        <f>IF($E63=0,(D63*$G$4))+IF($E63=1,(D63*$J$4))+IF($E63=2,(D63*$I$4))+IF($E63=3,(D63*$H$4))</f>
        <v>0.33333333333333331</v>
      </c>
      <c r="G63" s="130">
        <v>0</v>
      </c>
      <c r="H63" s="130">
        <f>F61/3</f>
        <v>0.33333333333333331</v>
      </c>
      <c r="I63" s="130">
        <f>F61/2</f>
        <v>0.5</v>
      </c>
      <c r="J63" s="130">
        <f>F61</f>
        <v>1</v>
      </c>
      <c r="K63" s="214" t="s">
        <v>156</v>
      </c>
      <c r="L63" s="219">
        <f>IF(K63="Sí",1)+IF(K63="No",0)</f>
        <v>1</v>
      </c>
      <c r="M63" s="224">
        <f>F63*L63</f>
        <v>0.33333333333333331</v>
      </c>
    </row>
    <row r="64" spans="1:15" ht="14.4" hidden="1" customHeight="1">
      <c r="A64" s="6"/>
      <c r="B64" s="111"/>
      <c r="C64" s="215"/>
      <c r="D64" s="112"/>
      <c r="E64" s="198"/>
      <c r="F64" s="131"/>
      <c r="G64" s="130"/>
      <c r="H64" s="130"/>
      <c r="I64" s="130"/>
      <c r="J64" s="130"/>
      <c r="K64" s="216"/>
      <c r="L64" s="220"/>
      <c r="M64" s="225"/>
    </row>
    <row r="65" spans="1:15" ht="15" thickBot="1">
      <c r="A65" s="6"/>
      <c r="B65" s="115" t="s">
        <v>198</v>
      </c>
      <c r="C65" s="214" t="s">
        <v>156</v>
      </c>
      <c r="D65" s="108">
        <f>IF(C65="Sí",1)+IF(C65="No",0)</f>
        <v>1</v>
      </c>
      <c r="E65" s="198"/>
      <c r="F65" s="129">
        <f>IF($E63=0,(D65*$G$4))+IF($E63=1,(D65*$J$4))+IF($E63=2,(D65*$I$4))+IF($E63=3,(D65*$H$4))</f>
        <v>0.33333333333333331</v>
      </c>
      <c r="G65" s="130"/>
      <c r="H65" s="130"/>
      <c r="I65" s="130"/>
      <c r="J65" s="130"/>
      <c r="K65" s="214" t="s">
        <v>156</v>
      </c>
      <c r="L65" s="219">
        <f t="shared" ref="L65" si="16">IF(K65="Sí",1)+IF(K65="No",0)</f>
        <v>1</v>
      </c>
      <c r="M65" s="224">
        <f>F65*L65</f>
        <v>0.33333333333333331</v>
      </c>
    </row>
    <row r="66" spans="1:15" ht="15" hidden="1" customHeight="1" thickBot="1">
      <c r="A66" s="6"/>
      <c r="B66" s="114"/>
      <c r="C66" s="216"/>
      <c r="D66" s="112"/>
      <c r="E66" s="198"/>
      <c r="F66" s="131"/>
      <c r="G66" s="130"/>
      <c r="H66" s="130"/>
      <c r="I66" s="130"/>
      <c r="J66" s="130"/>
      <c r="K66" s="214" t="s">
        <v>199</v>
      </c>
      <c r="L66" s="220"/>
      <c r="M66" s="225"/>
    </row>
    <row r="67" spans="1:15" ht="28.95" customHeight="1" thickBot="1">
      <c r="A67" s="6"/>
      <c r="B67" s="115" t="s">
        <v>154</v>
      </c>
      <c r="C67" s="214" t="s">
        <v>156</v>
      </c>
      <c r="D67" s="108">
        <f t="shared" ref="D67" si="17">IF(C67="Sí",1)+IF(C67="No",0)</f>
        <v>1</v>
      </c>
      <c r="E67" s="199"/>
      <c r="F67" s="129">
        <f>IF($E63=0,(D67*$G$4))+IF($E63=1,(D67*$J$4))+IF($E63=2,(D67*$I$4))+IF($E63=3,(D67*$H$4))</f>
        <v>0.33333333333333331</v>
      </c>
      <c r="G67" s="130"/>
      <c r="H67" s="130"/>
      <c r="I67" s="130"/>
      <c r="J67" s="130"/>
      <c r="K67" s="214" t="s">
        <v>156</v>
      </c>
      <c r="L67" s="219">
        <f t="shared" ref="L67" si="18">IF(K67="Sí",1)+IF(K67="No",0)</f>
        <v>1</v>
      </c>
      <c r="M67" s="224">
        <f>F67*L67</f>
        <v>0.33333333333333331</v>
      </c>
      <c r="N67" s="226">
        <f>M68</f>
        <v>1</v>
      </c>
      <c r="O67" s="227">
        <f>IF(M68&gt;=70%,(M68))+IF(M68&lt;=70%,70%)</f>
        <v>1</v>
      </c>
    </row>
    <row r="68" spans="1:15">
      <c r="B68" s="5"/>
      <c r="C68" s="217"/>
      <c r="D68" s="5"/>
      <c r="E68" s="5"/>
      <c r="F68" s="5"/>
      <c r="G68" s="5"/>
      <c r="H68" s="5"/>
      <c r="I68" s="56">
        <f>SUM(I63:I67)</f>
        <v>0.5</v>
      </c>
      <c r="J68" s="56"/>
      <c r="K68" s="217"/>
      <c r="L68" s="217"/>
      <c r="M68" s="228">
        <f>SUM(M63:M67)</f>
        <v>1</v>
      </c>
    </row>
  </sheetData>
  <sheetProtection password="C1EC" sheet="1" objects="1" scenarios="1"/>
  <mergeCells count="28">
    <mergeCell ref="E63:E67"/>
    <mergeCell ref="C1:C2"/>
    <mergeCell ref="E23:E27"/>
    <mergeCell ref="E33:E37"/>
    <mergeCell ref="E43:E47"/>
    <mergeCell ref="E53:E57"/>
    <mergeCell ref="E4:E8"/>
    <mergeCell ref="C12:C13"/>
    <mergeCell ref="C20:C21"/>
    <mergeCell ref="E15:E17"/>
    <mergeCell ref="C30:C31"/>
    <mergeCell ref="C40:C41"/>
    <mergeCell ref="C50:C51"/>
    <mergeCell ref="C60:C61"/>
    <mergeCell ref="M60:M61"/>
    <mergeCell ref="M30:M31"/>
    <mergeCell ref="M40:M41"/>
    <mergeCell ref="M50:M51"/>
    <mergeCell ref="K60:K61"/>
    <mergeCell ref="K50:K51"/>
    <mergeCell ref="K40:K41"/>
    <mergeCell ref="K30:K31"/>
    <mergeCell ref="M1:M2"/>
    <mergeCell ref="M12:M13"/>
    <mergeCell ref="M20:M21"/>
    <mergeCell ref="K20:K21"/>
    <mergeCell ref="K12:K13"/>
    <mergeCell ref="K1:K2"/>
  </mergeCells>
  <dataValidations count="1">
    <dataValidation type="list" allowBlank="1" showInputMessage="1" showErrorMessage="1" errorTitle="Dato inválido" error="Por favor seleccione Sí o No" sqref="C15:C17 K65:K67 K63 C63 C65 C55 C57 C53 C45 C47 C43 C35 C37 C33 C25 C27 C23 K15:K17 K25:K27 C6 K6:K8 K4 K55:K57 K53 K35:K37 K33 C67 K23 K45:K47 K43 C8 C4">
      <formula1>"Sí,No"</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2" tint="-0.249977111117893"/>
  </sheetPr>
  <dimension ref="A1:R118"/>
  <sheetViews>
    <sheetView showGridLines="0" zoomScale="55" zoomScaleNormal="55" workbookViewId="0">
      <selection activeCell="M1" sqref="M1:O1048576"/>
    </sheetView>
  </sheetViews>
  <sheetFormatPr baseColWidth="10" defaultRowHeight="14.4"/>
  <cols>
    <col min="2" max="2" width="72.21875" customWidth="1"/>
    <col min="3" max="3" width="17.88671875" style="218" customWidth="1"/>
    <col min="4" max="5" width="17.88671875" hidden="1" customWidth="1"/>
    <col min="6" max="6" width="23.8867187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2.33203125" style="222" customWidth="1"/>
    <col min="14" max="14" width="13.44140625" style="222" hidden="1" customWidth="1"/>
    <col min="15" max="15" width="11.5546875" style="222"/>
  </cols>
  <sheetData>
    <row r="1" spans="1:15" ht="28.8">
      <c r="A1" s="6"/>
      <c r="B1" s="6"/>
      <c r="C1" s="211" t="s">
        <v>213</v>
      </c>
      <c r="D1" s="42"/>
      <c r="E1" s="42"/>
      <c r="F1" s="25" t="s">
        <v>224</v>
      </c>
      <c r="G1" s="42"/>
      <c r="H1" s="42"/>
      <c r="K1" s="211" t="s">
        <v>155</v>
      </c>
      <c r="M1" s="156" t="s">
        <v>212</v>
      </c>
    </row>
    <row r="2" spans="1:15">
      <c r="A2" s="26" t="str">
        <f>'Tabla Resultados FC'!C10</f>
        <v>MOT.1.1</v>
      </c>
      <c r="B2" s="30" t="str">
        <f>'Tabla Resultados FC'!D10</f>
        <v xml:space="preserve"> IV-A Elemento estructurante del territorio</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(COUNTIF(D4:D8,"1"))</f>
        <v>3</v>
      </c>
      <c r="F4" s="129">
        <f>IF($E4=0,(D4*$G$4))+IF($E4=1,(D4*$J$4))+IF($E4=2,(D4*$I$4))+IF($E4=3,(D4*$H$4))</f>
        <v>0.33333333333333331</v>
      </c>
      <c r="G4" s="110">
        <f>F2/4</f>
        <v>0.25</v>
      </c>
      <c r="H4" s="110">
        <f>F2/3</f>
        <v>0.33333333333333331</v>
      </c>
      <c r="I4" s="110">
        <f>F2/2</f>
        <v>0.5</v>
      </c>
      <c r="J4" s="110">
        <f>F2</f>
        <v>1</v>
      </c>
      <c r="K4" s="230" t="s">
        <v>156</v>
      </c>
      <c r="L4" s="231">
        <f>IF(K4="Sí",1)+IF(K4="No",0)</f>
        <v>1</v>
      </c>
      <c r="M4" s="232">
        <f>F4*L4</f>
        <v>0.33333333333333331</v>
      </c>
    </row>
    <row r="5" spans="1:15" ht="14.4" hidden="1" customHeight="1">
      <c r="A5" s="6"/>
      <c r="B5" s="111"/>
      <c r="C5" s="215"/>
      <c r="D5" s="112"/>
      <c r="E5" s="198"/>
      <c r="F5" s="131"/>
      <c r="G5" s="130"/>
      <c r="H5" s="130"/>
      <c r="I5" s="130"/>
      <c r="J5" s="130"/>
      <c r="K5" s="216"/>
      <c r="L5" s="220"/>
      <c r="M5" s="225"/>
    </row>
    <row r="6" spans="1:15" ht="15" thickBot="1">
      <c r="A6" s="6"/>
      <c r="B6" s="115" t="s">
        <v>198</v>
      </c>
      <c r="C6" s="214" t="s">
        <v>156</v>
      </c>
      <c r="D6" s="108">
        <f>IF(C6="Sí",1)+IF(C6="No",0)</f>
        <v>1</v>
      </c>
      <c r="E6" s="198"/>
      <c r="F6" s="129">
        <f>IF($E4=0,(D6*$G$4))+IF($E4=1,(D6*$J$4))+IF($E4=2,(D6*$I$4))+IF($E4=3,(D6*$H$4))</f>
        <v>0.33333333333333331</v>
      </c>
      <c r="G6" s="130"/>
      <c r="H6" s="130"/>
      <c r="I6" s="130"/>
      <c r="J6" s="130"/>
      <c r="K6" s="214" t="s">
        <v>156</v>
      </c>
      <c r="L6" s="219">
        <f t="shared" ref="L6:L8" si="0">IF(K6="Sí",1)+IF(K6="No",0)</f>
        <v>1</v>
      </c>
      <c r="M6" s="224">
        <f>F6*L6</f>
        <v>0.33333333333333331</v>
      </c>
    </row>
    <row r="7" spans="1:15" ht="15" hidden="1" customHeight="1" thickBot="1">
      <c r="A7" s="6"/>
      <c r="B7" s="114"/>
      <c r="C7" s="216"/>
      <c r="D7" s="112"/>
      <c r="E7" s="198"/>
      <c r="F7" s="131"/>
      <c r="G7" s="130"/>
      <c r="H7" s="130"/>
      <c r="I7" s="130"/>
      <c r="J7" s="130"/>
      <c r="K7" s="214" t="s">
        <v>199</v>
      </c>
      <c r="L7" s="220"/>
      <c r="M7" s="225"/>
    </row>
    <row r="8" spans="1:15" ht="29.4" customHeight="1" thickBot="1">
      <c r="A8" s="6"/>
      <c r="B8" s="115" t="s">
        <v>154</v>
      </c>
      <c r="C8" s="214" t="s">
        <v>156</v>
      </c>
      <c r="D8" s="108">
        <f t="shared" ref="D8" si="1">IF(C8="Sí",1)+IF(C8="No",0)</f>
        <v>1</v>
      </c>
      <c r="E8" s="199"/>
      <c r="F8" s="129">
        <f>IF($E4=0,(D8*$G$4))+IF($E4=1,(D8*$J$4))+IF($E4=2,(D8*$I$4))+IF($E4=3,(D8*$H$4))</f>
        <v>0.33333333333333331</v>
      </c>
      <c r="G8" s="130"/>
      <c r="H8" s="130"/>
      <c r="I8" s="130"/>
      <c r="J8" s="130"/>
      <c r="K8" s="214" t="s">
        <v>156</v>
      </c>
      <c r="L8" s="219">
        <f t="shared" si="0"/>
        <v>1</v>
      </c>
      <c r="M8" s="224">
        <f>F8*L8</f>
        <v>0.33333333333333331</v>
      </c>
      <c r="N8" s="226">
        <f>M9</f>
        <v>1</v>
      </c>
      <c r="O8" s="227">
        <f>IF(M9&gt;=70%,(M9))+IF(M9&lt;=70%,70%)</f>
        <v>1</v>
      </c>
    </row>
    <row r="9" spans="1:15">
      <c r="A9" s="6"/>
      <c r="B9" s="5"/>
      <c r="C9" s="217"/>
      <c r="D9" s="5"/>
      <c r="E9" s="5"/>
      <c r="F9" s="5"/>
      <c r="G9" s="5"/>
      <c r="H9" s="5"/>
      <c r="I9" s="56"/>
      <c r="J9" s="56"/>
      <c r="K9" s="217"/>
      <c r="L9" s="217"/>
      <c r="M9" s="228">
        <f>SUM(M4:M8)</f>
        <v>1</v>
      </c>
    </row>
    <row r="10" spans="1:15">
      <c r="B10" s="5"/>
      <c r="C10" s="217"/>
      <c r="D10" s="5"/>
      <c r="E10" s="5"/>
      <c r="F10" s="5"/>
      <c r="G10" s="5"/>
      <c r="H10" s="5"/>
      <c r="I10" s="16"/>
      <c r="J10" s="16"/>
      <c r="L10" s="217"/>
    </row>
    <row r="12" spans="1:15" ht="28.8">
      <c r="A12" s="6"/>
      <c r="B12" s="6"/>
      <c r="C12" s="211" t="s">
        <v>213</v>
      </c>
      <c r="D12" s="42"/>
      <c r="E12" s="42"/>
      <c r="F12" s="25" t="s">
        <v>224</v>
      </c>
      <c r="G12" s="42"/>
      <c r="H12" s="42"/>
      <c r="K12" s="211" t="s">
        <v>155</v>
      </c>
      <c r="M12" s="156" t="s">
        <v>212</v>
      </c>
    </row>
    <row r="13" spans="1:15">
      <c r="A13" s="26" t="str">
        <f>'Tabla Resultados FC'!C11</f>
        <v>MOT.1.2</v>
      </c>
      <c r="B13" s="30" t="str">
        <f>'Tabla Resultados FC'!D11</f>
        <v>Servicios ecosistémicos</v>
      </c>
      <c r="C13" s="212"/>
      <c r="D13" s="42"/>
      <c r="E13" s="42"/>
      <c r="F13" s="132">
        <v>1</v>
      </c>
      <c r="G13" s="42"/>
      <c r="H13" s="42"/>
      <c r="K13" s="212"/>
      <c r="M13" s="157"/>
    </row>
    <row r="14" spans="1:15">
      <c r="A14" s="6"/>
      <c r="B14" s="6"/>
      <c r="C14" s="213"/>
      <c r="D14" s="6"/>
      <c r="E14" s="6"/>
      <c r="F14" s="6"/>
      <c r="G14" s="6"/>
      <c r="H14" s="6"/>
      <c r="I14" s="6"/>
      <c r="J14" s="6"/>
      <c r="K14" s="213"/>
      <c r="L14" s="213"/>
      <c r="M14" s="223"/>
    </row>
    <row r="15" spans="1:15">
      <c r="A15" s="6"/>
      <c r="B15" s="113" t="s">
        <v>152</v>
      </c>
      <c r="C15" s="214" t="s">
        <v>156</v>
      </c>
      <c r="D15" s="108">
        <f>IF(C15="Sí",1)+IF(C15="No",0)</f>
        <v>1</v>
      </c>
      <c r="E15" s="200">
        <f>(COUNTIF(D15:D17,"1"))</f>
        <v>3</v>
      </c>
      <c r="F15" s="129">
        <f>IF($E15=0,(D15*$G$4))+IF($E15=1,(D15*$J$4))+IF($E15=2,(D15*$I$4))+IF($E15=3,(D15*$H$4))</f>
        <v>0.33333333333333331</v>
      </c>
      <c r="G15" s="130">
        <v>0</v>
      </c>
      <c r="H15" s="130">
        <f>F13/3</f>
        <v>0.33333333333333331</v>
      </c>
      <c r="I15" s="130">
        <f>F13/2</f>
        <v>0.5</v>
      </c>
      <c r="J15" s="130">
        <f>F13</f>
        <v>1</v>
      </c>
      <c r="K15" s="214" t="s">
        <v>156</v>
      </c>
      <c r="L15" s="219">
        <f>IF(K15="Sí",1)+IF(K15="No",0)</f>
        <v>1</v>
      </c>
      <c r="M15" s="224">
        <f>F15*L15</f>
        <v>0.33333333333333331</v>
      </c>
    </row>
    <row r="16" spans="1:15" ht="15" thickBot="1">
      <c r="A16" s="6"/>
      <c r="B16" s="115" t="s">
        <v>198</v>
      </c>
      <c r="C16" s="214" t="s">
        <v>156</v>
      </c>
      <c r="D16" s="108">
        <f>IF(C16="Sí",1)+IF(C16="No",0)</f>
        <v>1</v>
      </c>
      <c r="E16" s="201"/>
      <c r="F16" s="129">
        <f>IF($E15=0,(D16*$G$4))+IF($E15=1,(D16*$J$4))+IF($E15=2,(D16*$I$4))+IF($E15=3,(D16*$H$4))</f>
        <v>0.33333333333333331</v>
      </c>
      <c r="G16" s="130"/>
      <c r="H16" s="130"/>
      <c r="I16" s="130"/>
      <c r="J16" s="130"/>
      <c r="K16" s="214" t="s">
        <v>156</v>
      </c>
      <c r="L16" s="219">
        <f t="shared" ref="L16:L17" si="2">IF(K16="Sí",1)+IF(K16="No",0)</f>
        <v>1</v>
      </c>
      <c r="M16" s="224">
        <f>F16*L16</f>
        <v>0.33333333333333331</v>
      </c>
    </row>
    <row r="17" spans="1:15" ht="28.95" customHeight="1" thickBot="1">
      <c r="A17" s="6"/>
      <c r="B17" s="115" t="s">
        <v>154</v>
      </c>
      <c r="C17" s="214" t="s">
        <v>156</v>
      </c>
      <c r="D17" s="108">
        <f t="shared" ref="D17" si="3">IF(C17="Sí",1)+IF(C17="No",0)</f>
        <v>1</v>
      </c>
      <c r="E17" s="202"/>
      <c r="F17" s="129">
        <f>IF($E15=0,(D17*$G$4))+IF($E15=1,(D17*$J$4))+IF($E15=2,(D17*$I$4))+IF($E15=3,(D17*$H$4))</f>
        <v>0.33333333333333331</v>
      </c>
      <c r="G17" s="130"/>
      <c r="H17" s="130"/>
      <c r="I17" s="130"/>
      <c r="J17" s="130"/>
      <c r="K17" s="214" t="s">
        <v>156</v>
      </c>
      <c r="L17" s="219">
        <f t="shared" si="2"/>
        <v>1</v>
      </c>
      <c r="M17" s="224">
        <f>F17*L17</f>
        <v>0.33333333333333331</v>
      </c>
      <c r="N17" s="226">
        <f>M18</f>
        <v>1</v>
      </c>
      <c r="O17" s="227">
        <f>IF(M18&gt;=70%,(M18))+IF(M18&lt;=70%,70%)</f>
        <v>1</v>
      </c>
    </row>
    <row r="18" spans="1:15">
      <c r="B18" s="5"/>
      <c r="C18" s="217"/>
      <c r="D18" s="5"/>
      <c r="E18" s="5"/>
      <c r="F18" s="5"/>
      <c r="G18" s="5"/>
      <c r="H18" s="5"/>
      <c r="I18" s="56">
        <f>SUM(I15:I17)</f>
        <v>0.5</v>
      </c>
      <c r="J18" s="56"/>
      <c r="K18" s="217"/>
      <c r="L18" s="217"/>
      <c r="M18" s="228">
        <f>SUM(M15:M17)</f>
        <v>1</v>
      </c>
    </row>
    <row r="20" spans="1:15" ht="28.8">
      <c r="A20" s="6"/>
      <c r="B20" s="6"/>
      <c r="C20" s="211" t="s">
        <v>213</v>
      </c>
      <c r="D20" s="42"/>
      <c r="E20" s="42"/>
      <c r="F20" s="25" t="s">
        <v>224</v>
      </c>
      <c r="G20" s="42"/>
      <c r="H20" s="42"/>
      <c r="K20" s="211" t="s">
        <v>155</v>
      </c>
      <c r="M20" s="156" t="s">
        <v>212</v>
      </c>
    </row>
    <row r="21" spans="1:15" ht="27" customHeight="1">
      <c r="A21" s="26" t="str">
        <f>'Tabla Resultados FC'!C12</f>
        <v>MOT.1.3</v>
      </c>
      <c r="B21" s="30" t="str">
        <f>'Tabla Resultados FC'!D12</f>
        <v>Potenciación sistemas agrarios</v>
      </c>
      <c r="C21" s="212"/>
      <c r="D21" s="42"/>
      <c r="E21" s="42"/>
      <c r="F21" s="132">
        <v>1</v>
      </c>
      <c r="G21" s="42"/>
      <c r="H21" s="42"/>
      <c r="K21" s="212"/>
      <c r="M21" s="157"/>
    </row>
    <row r="22" spans="1:15">
      <c r="A22" s="6"/>
      <c r="B22" s="6"/>
      <c r="C22" s="213"/>
      <c r="D22" s="6"/>
      <c r="E22" s="6"/>
      <c r="F22" s="6"/>
      <c r="G22" s="6"/>
      <c r="H22" s="6"/>
      <c r="I22" s="6"/>
      <c r="J22" s="6"/>
      <c r="K22" s="213"/>
      <c r="L22" s="213"/>
      <c r="M22" s="223"/>
    </row>
    <row r="23" spans="1:15">
      <c r="A23" s="6"/>
      <c r="B23" s="107" t="s">
        <v>152</v>
      </c>
      <c r="C23" s="214" t="s">
        <v>156</v>
      </c>
      <c r="D23" s="108">
        <f>IF(C23="Sí",1)+IF(C23="No",0)</f>
        <v>1</v>
      </c>
      <c r="E23" s="197">
        <f>(COUNTIF(D23:D27,"1"))</f>
        <v>3</v>
      </c>
      <c r="F23" s="129">
        <f>IF($E23=0,(D23*$G$4))+IF($E23=1,(D23*$J$4))+IF($E23=2,(D23*$I$4))+IF($E23=3,(D23*$H$4))</f>
        <v>0.33333333333333331</v>
      </c>
      <c r="G23" s="130">
        <v>0</v>
      </c>
      <c r="H23" s="130">
        <f>F21/3</f>
        <v>0.33333333333333331</v>
      </c>
      <c r="I23" s="130">
        <f>F21/2</f>
        <v>0.5</v>
      </c>
      <c r="J23" s="130">
        <f>F21</f>
        <v>1</v>
      </c>
      <c r="K23" s="214" t="s">
        <v>156</v>
      </c>
      <c r="L23" s="219">
        <f>IF(K23="Sí",1)+IF(K23="No",0)</f>
        <v>1</v>
      </c>
      <c r="M23" s="224">
        <f>F23*L23</f>
        <v>0.33333333333333331</v>
      </c>
    </row>
    <row r="24" spans="1:15" ht="14.4" hidden="1" customHeight="1">
      <c r="A24" s="6"/>
      <c r="B24" s="111"/>
      <c r="C24" s="215"/>
      <c r="D24" s="112"/>
      <c r="E24" s="198"/>
      <c r="F24" s="131"/>
      <c r="G24" s="130"/>
      <c r="H24" s="130"/>
      <c r="I24" s="130"/>
      <c r="J24" s="130"/>
      <c r="K24" s="216"/>
      <c r="L24" s="220"/>
      <c r="M24" s="225"/>
    </row>
    <row r="25" spans="1:15" ht="15" thickBot="1">
      <c r="A25" s="6"/>
      <c r="B25" s="115" t="s">
        <v>198</v>
      </c>
      <c r="C25" s="214" t="s">
        <v>156</v>
      </c>
      <c r="D25" s="108">
        <f>IF(C25="Sí",1)+IF(C25="No",0)</f>
        <v>1</v>
      </c>
      <c r="E25" s="198"/>
      <c r="F25" s="129">
        <f>IF($E23=0,(D25*$G$4))+IF($E23=1,(D25*$J$4))+IF($E23=2,(D25*$I$4))+IF($E23=3,(D25*$H$4))</f>
        <v>0.33333333333333331</v>
      </c>
      <c r="G25" s="130"/>
      <c r="H25" s="130"/>
      <c r="I25" s="130"/>
      <c r="J25" s="130"/>
      <c r="K25" s="214" t="s">
        <v>156</v>
      </c>
      <c r="L25" s="219">
        <f t="shared" ref="L25:L27" si="4">IF(K25="Sí",1)+IF(K25="No",0)</f>
        <v>1</v>
      </c>
      <c r="M25" s="224">
        <f>F25*L25</f>
        <v>0.33333333333333331</v>
      </c>
    </row>
    <row r="26" spans="1:15" ht="15" hidden="1" customHeight="1" thickBot="1">
      <c r="A26" s="6"/>
      <c r="B26" s="114"/>
      <c r="C26" s="216"/>
      <c r="D26" s="112"/>
      <c r="E26" s="198"/>
      <c r="F26" s="131"/>
      <c r="G26" s="130"/>
      <c r="H26" s="130"/>
      <c r="I26" s="130"/>
      <c r="J26" s="130"/>
      <c r="K26" s="214" t="s">
        <v>199</v>
      </c>
      <c r="L26" s="220"/>
      <c r="M26" s="225"/>
    </row>
    <row r="27" spans="1:15" ht="28.95" customHeight="1" thickBot="1">
      <c r="A27" s="6"/>
      <c r="B27" s="115" t="s">
        <v>154</v>
      </c>
      <c r="C27" s="214" t="s">
        <v>156</v>
      </c>
      <c r="D27" s="108">
        <f t="shared" ref="D27" si="5">IF(C27="Sí",1)+IF(C27="No",0)</f>
        <v>1</v>
      </c>
      <c r="E27" s="199"/>
      <c r="F27" s="129">
        <f>IF($E23=0,(D27*$G$4))+IF($E23=1,(D27*$J$4))+IF($E23=2,(D27*$I$4))+IF($E23=3,(D27*$H$4))</f>
        <v>0.33333333333333331</v>
      </c>
      <c r="G27" s="130"/>
      <c r="H27" s="130"/>
      <c r="I27" s="130"/>
      <c r="J27" s="130"/>
      <c r="K27" s="214" t="s">
        <v>156</v>
      </c>
      <c r="L27" s="219">
        <f t="shared" si="4"/>
        <v>1</v>
      </c>
      <c r="M27" s="224">
        <f>F27*L27</f>
        <v>0.33333333333333331</v>
      </c>
      <c r="N27" s="226">
        <f>M28</f>
        <v>1</v>
      </c>
      <c r="O27" s="227">
        <f>IF(M28&gt;=70%,(M28))+IF(M28&lt;=70%,70%)</f>
        <v>1</v>
      </c>
    </row>
    <row r="28" spans="1:15">
      <c r="B28" s="5"/>
      <c r="C28" s="217"/>
      <c r="D28" s="5"/>
      <c r="E28" s="5"/>
      <c r="F28" s="5"/>
      <c r="G28" s="5"/>
      <c r="H28" s="5"/>
      <c r="I28" s="56">
        <f>SUM(I23:I27)</f>
        <v>0.5</v>
      </c>
      <c r="J28" s="56"/>
      <c r="K28" s="217"/>
      <c r="L28" s="217"/>
      <c r="M28" s="228">
        <f>SUM(M23:M27)</f>
        <v>1</v>
      </c>
    </row>
    <row r="30" spans="1:15" ht="28.8">
      <c r="A30" s="6"/>
      <c r="B30" s="6"/>
      <c r="C30" s="211" t="s">
        <v>213</v>
      </c>
      <c r="D30" s="42"/>
      <c r="E30" s="42"/>
      <c r="F30" s="25" t="s">
        <v>224</v>
      </c>
      <c r="G30" s="42"/>
      <c r="H30" s="42"/>
      <c r="K30" s="211" t="s">
        <v>155</v>
      </c>
      <c r="M30" s="156" t="s">
        <v>212</v>
      </c>
    </row>
    <row r="31" spans="1:15">
      <c r="A31" s="26" t="str">
        <f>'Tabla Resultados FC'!C13</f>
        <v>MOT.1.4</v>
      </c>
      <c r="B31" s="30" t="str">
        <f>'Tabla Resultados FC'!D13</f>
        <v>Desarrollo policéntrico de núcleos rurales</v>
      </c>
      <c r="C31" s="212"/>
      <c r="D31" s="42"/>
      <c r="E31" s="42"/>
      <c r="F31" s="132">
        <v>1</v>
      </c>
      <c r="G31" s="42"/>
      <c r="H31" s="42"/>
      <c r="K31" s="212"/>
      <c r="M31" s="157"/>
    </row>
    <row r="32" spans="1:15">
      <c r="A32" s="6"/>
      <c r="B32" s="6"/>
      <c r="C32" s="213"/>
      <c r="D32" s="6"/>
      <c r="E32" s="6"/>
      <c r="F32" s="6"/>
      <c r="G32" s="6"/>
      <c r="H32" s="6"/>
      <c r="I32" s="6"/>
      <c r="J32" s="6"/>
      <c r="K32" s="213"/>
      <c r="L32" s="213"/>
      <c r="M32" s="223"/>
    </row>
    <row r="33" spans="1:15">
      <c r="A33" s="6"/>
      <c r="B33" s="107" t="s">
        <v>152</v>
      </c>
      <c r="C33" s="214" t="s">
        <v>156</v>
      </c>
      <c r="D33" s="108">
        <f>IF(C33="Sí",1)+IF(C33="No",0)</f>
        <v>1</v>
      </c>
      <c r="E33" s="197">
        <f>(COUNTIF(D33:D37,"1"))</f>
        <v>3</v>
      </c>
      <c r="F33" s="129">
        <f>IF($E33=0,(D33*$G$4))+IF($E33=1,(D33*$J$4))+IF($E33=2,(D33*$I$4))+IF($E33=3,(D33*$H$4))</f>
        <v>0.33333333333333331</v>
      </c>
      <c r="G33" s="130">
        <v>0</v>
      </c>
      <c r="H33" s="130">
        <f>F31/3</f>
        <v>0.33333333333333331</v>
      </c>
      <c r="I33" s="130">
        <f>F31/2</f>
        <v>0.5</v>
      </c>
      <c r="J33" s="130">
        <f>F31</f>
        <v>1</v>
      </c>
      <c r="K33" s="214" t="s">
        <v>156</v>
      </c>
      <c r="L33" s="219">
        <f>IF(K33="Sí",1)+IF(K33="No",0)</f>
        <v>1</v>
      </c>
      <c r="M33" s="224">
        <f>F33*L33</f>
        <v>0.33333333333333331</v>
      </c>
    </row>
    <row r="34" spans="1:15" ht="14.4" hidden="1" customHeight="1">
      <c r="A34" s="6"/>
      <c r="B34" s="111"/>
      <c r="C34" s="215"/>
      <c r="D34" s="112"/>
      <c r="E34" s="198"/>
      <c r="F34" s="131"/>
      <c r="G34" s="130"/>
      <c r="H34" s="130"/>
      <c r="I34" s="130"/>
      <c r="J34" s="130"/>
      <c r="K34" s="216"/>
      <c r="L34" s="220"/>
      <c r="M34" s="225"/>
    </row>
    <row r="35" spans="1:15" ht="15" thickBot="1">
      <c r="A35" s="6"/>
      <c r="B35" s="115" t="s">
        <v>198</v>
      </c>
      <c r="C35" s="214" t="s">
        <v>156</v>
      </c>
      <c r="D35" s="108">
        <f>IF(C35="Sí",1)+IF(C35="No",0)</f>
        <v>1</v>
      </c>
      <c r="E35" s="198"/>
      <c r="F35" s="129">
        <f>IF($E33=0,(D35*$G$4))+IF($E33=1,(D35*$J$4))+IF($E33=2,(D35*$I$4))+IF($E33=3,(D35*$H$4))</f>
        <v>0.33333333333333331</v>
      </c>
      <c r="G35" s="130"/>
      <c r="H35" s="130"/>
      <c r="I35" s="130"/>
      <c r="J35" s="130"/>
      <c r="K35" s="214" t="s">
        <v>156</v>
      </c>
      <c r="L35" s="219">
        <f t="shared" ref="L35:L37" si="6">IF(K35="Sí",1)+IF(K35="No",0)</f>
        <v>1</v>
      </c>
      <c r="M35" s="224">
        <f>F35*L35</f>
        <v>0.33333333333333331</v>
      </c>
    </row>
    <row r="36" spans="1:15" ht="15" hidden="1" customHeight="1" thickBot="1">
      <c r="A36" s="6"/>
      <c r="B36" s="114"/>
      <c r="C36" s="216"/>
      <c r="D36" s="112"/>
      <c r="E36" s="198"/>
      <c r="F36" s="131"/>
      <c r="G36" s="130"/>
      <c r="H36" s="130"/>
      <c r="I36" s="130"/>
      <c r="J36" s="130"/>
      <c r="K36" s="214" t="s">
        <v>199</v>
      </c>
      <c r="L36" s="220"/>
      <c r="M36" s="225"/>
    </row>
    <row r="37" spans="1:15" ht="28.95" customHeight="1" thickBot="1">
      <c r="A37" s="6"/>
      <c r="B37" s="115" t="s">
        <v>154</v>
      </c>
      <c r="C37" s="214" t="s">
        <v>156</v>
      </c>
      <c r="D37" s="108">
        <f t="shared" ref="D37" si="7">IF(C37="Sí",1)+IF(C37="No",0)</f>
        <v>1</v>
      </c>
      <c r="E37" s="199"/>
      <c r="F37" s="129">
        <f>IF($E33=0,(D37*$G$4))+IF($E33=1,(D37*$J$4))+IF($E33=2,(D37*$I$4))+IF($E33=3,(D37*$H$4))</f>
        <v>0.33333333333333331</v>
      </c>
      <c r="G37" s="130"/>
      <c r="H37" s="130"/>
      <c r="I37" s="130"/>
      <c r="J37" s="130"/>
      <c r="K37" s="214" t="s">
        <v>156</v>
      </c>
      <c r="L37" s="219">
        <f t="shared" si="6"/>
        <v>1</v>
      </c>
      <c r="M37" s="224">
        <f>F37*L37</f>
        <v>0.33333333333333331</v>
      </c>
      <c r="N37" s="226">
        <f>M38</f>
        <v>1</v>
      </c>
      <c r="O37" s="227">
        <f>IF(M38&gt;=70%,(M38))+IF(M38&lt;=70%,70%)</f>
        <v>1</v>
      </c>
    </row>
    <row r="38" spans="1:15">
      <c r="B38" s="5"/>
      <c r="C38" s="217"/>
      <c r="D38" s="5"/>
      <c r="E38" s="5"/>
      <c r="F38" s="5"/>
      <c r="G38" s="5"/>
      <c r="H38" s="5"/>
      <c r="I38" s="56">
        <f>SUM(I33:I37)</f>
        <v>0.5</v>
      </c>
      <c r="J38" s="56"/>
      <c r="K38" s="217"/>
      <c r="L38" s="217"/>
      <c r="M38" s="228">
        <f>SUM(M33:M37)</f>
        <v>1</v>
      </c>
    </row>
    <row r="40" spans="1:15" ht="28.8">
      <c r="A40" s="6"/>
      <c r="B40" s="6"/>
      <c r="C40" s="211" t="s">
        <v>213</v>
      </c>
      <c r="D40" s="42"/>
      <c r="E40" s="42"/>
      <c r="F40" s="25" t="s">
        <v>224</v>
      </c>
      <c r="G40" s="42"/>
      <c r="H40" s="42"/>
      <c r="K40" s="211" t="s">
        <v>155</v>
      </c>
      <c r="M40" s="156" t="s">
        <v>212</v>
      </c>
    </row>
    <row r="41" spans="1:15">
      <c r="A41" s="26" t="str">
        <f>'Tabla Resultados FC'!C14</f>
        <v>MOT.1.5</v>
      </c>
      <c r="B41" s="30" t="str">
        <f>'Tabla Resultados FC'!D14</f>
        <v>Ocupación del suelo y distribución de usos eficiente</v>
      </c>
      <c r="C41" s="212"/>
      <c r="D41" s="42"/>
      <c r="E41" s="42"/>
      <c r="F41" s="132">
        <v>1</v>
      </c>
      <c r="G41" s="42"/>
      <c r="H41" s="42"/>
      <c r="K41" s="212"/>
      <c r="M41" s="157"/>
    </row>
    <row r="42" spans="1:15">
      <c r="A42" s="6"/>
      <c r="B42" s="6"/>
      <c r="C42" s="213"/>
      <c r="D42" s="6"/>
      <c r="E42" s="6"/>
      <c r="F42" s="6"/>
      <c r="G42" s="6"/>
      <c r="H42" s="6"/>
      <c r="I42" s="6"/>
      <c r="J42" s="6"/>
      <c r="K42" s="213"/>
      <c r="L42" s="213"/>
      <c r="M42" s="223"/>
    </row>
    <row r="43" spans="1:15">
      <c r="A43" s="6"/>
      <c r="B43" s="107" t="s">
        <v>152</v>
      </c>
      <c r="C43" s="214" t="s">
        <v>156</v>
      </c>
      <c r="D43" s="108">
        <f>IF(C43="Sí",1)+IF(C43="No",0)</f>
        <v>1</v>
      </c>
      <c r="E43" s="197">
        <f>(COUNTIF(D43:D47,"1"))</f>
        <v>3</v>
      </c>
      <c r="F43" s="129">
        <f>IF($E43=0,(D43*$G$4))+IF($E43=1,(D43*$J$4))+IF($E43=2,(D43*$I$4))+IF($E43=3,(D43*$H$4))</f>
        <v>0.33333333333333331</v>
      </c>
      <c r="G43" s="130">
        <v>0</v>
      </c>
      <c r="H43" s="130">
        <f>F41/3</f>
        <v>0.33333333333333331</v>
      </c>
      <c r="I43" s="130">
        <f>F41/2</f>
        <v>0.5</v>
      </c>
      <c r="J43" s="130">
        <f>F41</f>
        <v>1</v>
      </c>
      <c r="K43" s="214" t="s">
        <v>156</v>
      </c>
      <c r="L43" s="219">
        <f>IF(K43="Sí",1)+IF(K43="No",0)</f>
        <v>1</v>
      </c>
      <c r="M43" s="224">
        <f>F43*L43</f>
        <v>0.33333333333333331</v>
      </c>
    </row>
    <row r="44" spans="1:15" ht="14.4" hidden="1" customHeight="1">
      <c r="A44" s="6"/>
      <c r="B44" s="111"/>
      <c r="C44" s="215"/>
      <c r="D44" s="112"/>
      <c r="E44" s="198"/>
      <c r="F44" s="131"/>
      <c r="G44" s="130"/>
      <c r="H44" s="130"/>
      <c r="I44" s="130"/>
      <c r="J44" s="130"/>
      <c r="K44" s="216"/>
      <c r="L44" s="220"/>
      <c r="M44" s="225"/>
    </row>
    <row r="45" spans="1:15" ht="15" thickBot="1">
      <c r="A45" s="6"/>
      <c r="B45" s="115" t="s">
        <v>198</v>
      </c>
      <c r="C45" s="214" t="s">
        <v>156</v>
      </c>
      <c r="D45" s="108">
        <f>IF(C45="Sí",1)+IF(C45="No",0)</f>
        <v>1</v>
      </c>
      <c r="E45" s="198"/>
      <c r="F45" s="129">
        <f>IF($E43=0,(D45*$G$4))+IF($E43=1,(D45*$J$4))+IF($E43=2,(D45*$I$4))+IF($E43=3,(D45*$H$4))</f>
        <v>0.33333333333333331</v>
      </c>
      <c r="G45" s="130"/>
      <c r="H45" s="130"/>
      <c r="I45" s="130"/>
      <c r="J45" s="130"/>
      <c r="K45" s="214" t="s">
        <v>156</v>
      </c>
      <c r="L45" s="219">
        <f t="shared" ref="L45:L47" si="8">IF(K45="Sí",1)+IF(K45="No",0)</f>
        <v>1</v>
      </c>
      <c r="M45" s="224">
        <f>F45*L45</f>
        <v>0.33333333333333331</v>
      </c>
    </row>
    <row r="46" spans="1:15" ht="15" hidden="1" customHeight="1" thickBot="1">
      <c r="A46" s="6"/>
      <c r="B46" s="114"/>
      <c r="C46" s="216"/>
      <c r="D46" s="112"/>
      <c r="E46" s="198"/>
      <c r="F46" s="131"/>
      <c r="G46" s="130"/>
      <c r="H46" s="130"/>
      <c r="I46" s="130"/>
      <c r="J46" s="130"/>
      <c r="K46" s="214" t="s">
        <v>199</v>
      </c>
      <c r="L46" s="220"/>
      <c r="M46" s="225"/>
    </row>
    <row r="47" spans="1:15" ht="28.95" customHeight="1" thickBot="1">
      <c r="A47" s="6"/>
      <c r="B47" s="115" t="s">
        <v>154</v>
      </c>
      <c r="C47" s="214" t="s">
        <v>156</v>
      </c>
      <c r="D47" s="108">
        <f t="shared" ref="D47" si="9">IF(C47="Sí",1)+IF(C47="No",0)</f>
        <v>1</v>
      </c>
      <c r="E47" s="199"/>
      <c r="F47" s="129">
        <f>IF($E43=0,(D47*$G$4))+IF($E43=1,(D47*$J$4))+IF($E43=2,(D47*$I$4))+IF($E43=3,(D47*$H$4))</f>
        <v>0.33333333333333331</v>
      </c>
      <c r="G47" s="130"/>
      <c r="H47" s="130"/>
      <c r="I47" s="130"/>
      <c r="J47" s="130"/>
      <c r="K47" s="214" t="s">
        <v>156</v>
      </c>
      <c r="L47" s="219">
        <f t="shared" si="8"/>
        <v>1</v>
      </c>
      <c r="M47" s="224">
        <f>F47*L47</f>
        <v>0.33333333333333331</v>
      </c>
      <c r="N47" s="226">
        <f>M48</f>
        <v>1</v>
      </c>
      <c r="O47" s="227">
        <f>IF(M48&gt;=70%,(M48))+IF(M48&lt;=70%,70%)</f>
        <v>1</v>
      </c>
    </row>
    <row r="48" spans="1:15">
      <c r="B48" s="5"/>
      <c r="C48" s="217"/>
      <c r="D48" s="5"/>
      <c r="E48" s="5"/>
      <c r="F48" s="5"/>
      <c r="G48" s="5"/>
      <c r="H48" s="5"/>
      <c r="I48" s="56">
        <f>SUM(I43:I47)</f>
        <v>0.5</v>
      </c>
      <c r="J48" s="56"/>
      <c r="K48" s="217"/>
      <c r="L48" s="217"/>
      <c r="M48" s="228">
        <f>SUM(M43:M47)</f>
        <v>1</v>
      </c>
    </row>
    <row r="50" spans="1:15" ht="28.8">
      <c r="A50" s="6"/>
      <c r="B50" s="6"/>
      <c r="C50" s="211" t="s">
        <v>213</v>
      </c>
      <c r="D50" s="42"/>
      <c r="E50" s="42"/>
      <c r="F50" s="25" t="s">
        <v>224</v>
      </c>
      <c r="G50" s="42"/>
      <c r="H50" s="42"/>
      <c r="K50" s="211" t="s">
        <v>155</v>
      </c>
      <c r="M50" s="156" t="s">
        <v>212</v>
      </c>
    </row>
    <row r="51" spans="1:15">
      <c r="A51" s="26" t="str">
        <f>'Tabla Resultados FC'!C15</f>
        <v>MOT.1.6</v>
      </c>
      <c r="B51" s="30" t="str">
        <f>'Tabla Resultados FC'!D15</f>
        <v>Sistema urbano con estructura policéntrica, compacto, complejo y eficiente</v>
      </c>
      <c r="C51" s="212"/>
      <c r="D51" s="42"/>
      <c r="E51" s="42"/>
      <c r="F51" s="132">
        <v>1</v>
      </c>
      <c r="G51" s="42"/>
      <c r="H51" s="42"/>
      <c r="K51" s="212"/>
      <c r="M51" s="157"/>
    </row>
    <row r="52" spans="1:15">
      <c r="A52" s="6"/>
      <c r="B52" s="6"/>
      <c r="C52" s="213"/>
      <c r="D52" s="6"/>
      <c r="E52" s="6"/>
      <c r="F52" s="6"/>
      <c r="G52" s="6"/>
      <c r="H52" s="6"/>
      <c r="I52" s="6"/>
      <c r="J52" s="6"/>
      <c r="K52" s="213"/>
      <c r="L52" s="213"/>
      <c r="M52" s="223"/>
    </row>
    <row r="53" spans="1:15">
      <c r="A53" s="6"/>
      <c r="B53" s="107" t="s">
        <v>152</v>
      </c>
      <c r="C53" s="214" t="s">
        <v>156</v>
      </c>
      <c r="D53" s="108">
        <f>IF(C53="Sí",1)+IF(C53="No",0)</f>
        <v>1</v>
      </c>
      <c r="E53" s="197">
        <f>(COUNTIF(D53:D57,"1"))</f>
        <v>3</v>
      </c>
      <c r="F53" s="129">
        <f>IF($E53=0,(D53*$G$4))+IF($E53=1,(D53*$J$4))+IF($E53=2,(D53*$I$4))+IF($E53=3,(D53*$H$4))</f>
        <v>0.33333333333333331</v>
      </c>
      <c r="G53" s="130">
        <v>0</v>
      </c>
      <c r="H53" s="130">
        <f>F51/3</f>
        <v>0.33333333333333331</v>
      </c>
      <c r="I53" s="130">
        <f>F51/2</f>
        <v>0.5</v>
      </c>
      <c r="J53" s="130">
        <f>F51</f>
        <v>1</v>
      </c>
      <c r="K53" s="214" t="s">
        <v>156</v>
      </c>
      <c r="L53" s="219">
        <f>IF(K53="Sí",1)+IF(K53="No",0)</f>
        <v>1</v>
      </c>
      <c r="M53" s="224">
        <f>F53*L53</f>
        <v>0.33333333333333331</v>
      </c>
    </row>
    <row r="54" spans="1:15" ht="14.4" hidden="1" customHeight="1">
      <c r="A54" s="6"/>
      <c r="B54" s="111"/>
      <c r="C54" s="215"/>
      <c r="D54" s="112"/>
      <c r="E54" s="198"/>
      <c r="F54" s="131"/>
      <c r="G54" s="130"/>
      <c r="H54" s="130"/>
      <c r="I54" s="130"/>
      <c r="J54" s="130"/>
      <c r="K54" s="216"/>
      <c r="L54" s="220"/>
      <c r="M54" s="225"/>
    </row>
    <row r="55" spans="1:15" ht="15" thickBot="1">
      <c r="A55" s="6"/>
      <c r="B55" s="115" t="s">
        <v>198</v>
      </c>
      <c r="C55" s="214" t="s">
        <v>156</v>
      </c>
      <c r="D55" s="108">
        <f>IF(C55="Sí",1)+IF(C55="No",0)</f>
        <v>1</v>
      </c>
      <c r="E55" s="198"/>
      <c r="F55" s="129">
        <f>IF($E53=0,(D55*$G$4))+IF($E53=1,(D55*$J$4))+IF($E53=2,(D55*$I$4))+IF($E53=3,(D55*$H$4))</f>
        <v>0.33333333333333331</v>
      </c>
      <c r="G55" s="130"/>
      <c r="H55" s="130"/>
      <c r="I55" s="130"/>
      <c r="J55" s="130"/>
      <c r="K55" s="214" t="s">
        <v>156</v>
      </c>
      <c r="L55" s="219">
        <f t="shared" ref="L55:L57" si="10">IF(K55="Sí",1)+IF(K55="No",0)</f>
        <v>1</v>
      </c>
      <c r="M55" s="224">
        <f>F55*L55</f>
        <v>0.33333333333333331</v>
      </c>
    </row>
    <row r="56" spans="1:15" ht="15" hidden="1" customHeight="1" thickBot="1">
      <c r="A56" s="6"/>
      <c r="B56" s="114"/>
      <c r="C56" s="216"/>
      <c r="D56" s="112"/>
      <c r="E56" s="198"/>
      <c r="F56" s="131"/>
      <c r="G56" s="130"/>
      <c r="H56" s="130"/>
      <c r="I56" s="130"/>
      <c r="J56" s="130"/>
      <c r="K56" s="214" t="s">
        <v>199</v>
      </c>
      <c r="L56" s="220"/>
      <c r="M56" s="225"/>
    </row>
    <row r="57" spans="1:15" ht="28.95" customHeight="1" thickBot="1">
      <c r="A57" s="6"/>
      <c r="B57" s="115" t="s">
        <v>154</v>
      </c>
      <c r="C57" s="214" t="s">
        <v>156</v>
      </c>
      <c r="D57" s="108">
        <f t="shared" ref="D57" si="11">IF(C57="Sí",1)+IF(C57="No",0)</f>
        <v>1</v>
      </c>
      <c r="E57" s="199"/>
      <c r="F57" s="129">
        <f>IF($E53=0,(D57*$G$4))+IF($E53=1,(D57*$J$4))+IF($E53=2,(D57*$I$4))+IF($E53=3,(D57*$H$4))</f>
        <v>0.33333333333333331</v>
      </c>
      <c r="G57" s="130"/>
      <c r="H57" s="130"/>
      <c r="I57" s="130"/>
      <c r="J57" s="130"/>
      <c r="K57" s="214" t="s">
        <v>156</v>
      </c>
      <c r="L57" s="219">
        <f t="shared" si="10"/>
        <v>1</v>
      </c>
      <c r="M57" s="224">
        <f>F57*L57</f>
        <v>0.33333333333333331</v>
      </c>
      <c r="N57" s="226">
        <f>M58</f>
        <v>1</v>
      </c>
      <c r="O57" s="227">
        <f>IF(M58&gt;=70%,(M58))+IF(M58&lt;=70%,70%)</f>
        <v>1</v>
      </c>
    </row>
    <row r="58" spans="1:15">
      <c r="B58" s="5"/>
      <c r="C58" s="217"/>
      <c r="D58" s="5"/>
      <c r="E58" s="5"/>
      <c r="F58" s="5"/>
      <c r="G58" s="5"/>
      <c r="H58" s="5"/>
      <c r="I58" s="56">
        <f>SUM(I53:I57)</f>
        <v>0.5</v>
      </c>
      <c r="J58" s="56"/>
      <c r="K58" s="217"/>
      <c r="L58" s="217"/>
      <c r="M58" s="228">
        <f>SUM(M53:M57)</f>
        <v>1</v>
      </c>
    </row>
    <row r="60" spans="1:15" ht="28.8">
      <c r="A60" s="6"/>
      <c r="B60" s="6"/>
      <c r="C60" s="211" t="s">
        <v>213</v>
      </c>
      <c r="D60" s="42"/>
      <c r="E60" s="42"/>
      <c r="F60" s="25" t="s">
        <v>224</v>
      </c>
      <c r="G60" s="42"/>
      <c r="H60" s="42"/>
      <c r="K60" s="211" t="s">
        <v>155</v>
      </c>
      <c r="M60" s="156" t="s">
        <v>212</v>
      </c>
    </row>
    <row r="61" spans="1:15">
      <c r="A61" s="26" t="str">
        <f>'Tabla Resultados FC'!C16</f>
        <v>MOT.2.1</v>
      </c>
      <c r="B61" s="30" t="str">
        <f>'Tabla Resultados FC'!D16</f>
        <v>Modelo de ordenación orientado a la neutralidad climática</v>
      </c>
      <c r="C61" s="212"/>
      <c r="D61" s="42"/>
      <c r="E61" s="42"/>
      <c r="F61" s="132">
        <v>1</v>
      </c>
      <c r="G61" s="42"/>
      <c r="H61" s="42"/>
      <c r="K61" s="212"/>
      <c r="M61" s="157"/>
    </row>
    <row r="62" spans="1:15">
      <c r="A62" s="6"/>
      <c r="B62" s="6"/>
      <c r="C62" s="213"/>
      <c r="D62" s="6"/>
      <c r="E62" s="6"/>
      <c r="F62" s="6"/>
      <c r="G62" s="6"/>
      <c r="H62" s="6"/>
      <c r="I62" s="6"/>
      <c r="J62" s="6"/>
      <c r="K62" s="213"/>
      <c r="L62" s="213"/>
      <c r="M62" s="223"/>
    </row>
    <row r="63" spans="1:15">
      <c r="A63" s="6"/>
      <c r="B63" s="107" t="s">
        <v>152</v>
      </c>
      <c r="C63" s="214" t="s">
        <v>156</v>
      </c>
      <c r="D63" s="108">
        <f>IF(C63="Sí",1)+IF(C63="No",0)</f>
        <v>1</v>
      </c>
      <c r="E63" s="197">
        <f>(COUNTIF(D63:D67,"1"))</f>
        <v>3</v>
      </c>
      <c r="F63" s="129">
        <f>IF($E63=0,(D63*$G$4))+IF($E63=1,(D63*$J$4))+IF($E63=2,(D63*$I$4))+IF($E63=3,(D63*$H$4))</f>
        <v>0.33333333333333331</v>
      </c>
      <c r="G63" s="130">
        <v>0</v>
      </c>
      <c r="H63" s="130">
        <f>F61/3</f>
        <v>0.33333333333333331</v>
      </c>
      <c r="I63" s="130">
        <f>F61/2</f>
        <v>0.5</v>
      </c>
      <c r="J63" s="130">
        <f>F61</f>
        <v>1</v>
      </c>
      <c r="K63" s="214" t="s">
        <v>156</v>
      </c>
      <c r="L63" s="219">
        <f>IF(K63="Sí",1)+IF(K63="No",0)</f>
        <v>1</v>
      </c>
      <c r="M63" s="224">
        <f>F63*L63</f>
        <v>0.33333333333333331</v>
      </c>
    </row>
    <row r="64" spans="1:15" ht="14.4" hidden="1" customHeight="1">
      <c r="A64" s="6"/>
      <c r="B64" s="111"/>
      <c r="C64" s="215"/>
      <c r="D64" s="112"/>
      <c r="E64" s="198"/>
      <c r="F64" s="131"/>
      <c r="G64" s="130"/>
      <c r="H64" s="130"/>
      <c r="I64" s="130"/>
      <c r="J64" s="130"/>
      <c r="K64" s="216"/>
      <c r="L64" s="220"/>
      <c r="M64" s="225"/>
    </row>
    <row r="65" spans="1:18" ht="15" thickBot="1">
      <c r="A65" s="6"/>
      <c r="B65" s="115" t="s">
        <v>198</v>
      </c>
      <c r="C65" s="214" t="s">
        <v>156</v>
      </c>
      <c r="D65" s="108">
        <f>IF(C65="Sí",1)+IF(C65="No",0)</f>
        <v>1</v>
      </c>
      <c r="E65" s="198"/>
      <c r="F65" s="129">
        <f>IF($E63=0,(D65*$G$4))+IF($E63=1,(D65*$J$4))+IF($E63=2,(D65*$I$4))+IF($E63=3,(D65*$H$4))</f>
        <v>0.33333333333333331</v>
      </c>
      <c r="G65" s="130"/>
      <c r="H65" s="130"/>
      <c r="I65" s="130"/>
      <c r="J65" s="130"/>
      <c r="K65" s="214" t="s">
        <v>156</v>
      </c>
      <c r="L65" s="219">
        <f t="shared" ref="L65:L67" si="12">IF(K65="Sí",1)+IF(K65="No",0)</f>
        <v>1</v>
      </c>
      <c r="M65" s="224">
        <f>F65*L65</f>
        <v>0.33333333333333331</v>
      </c>
    </row>
    <row r="66" spans="1:18" ht="15" hidden="1" customHeight="1" thickBot="1">
      <c r="A66" s="6"/>
      <c r="B66" s="114"/>
      <c r="C66" s="216"/>
      <c r="D66" s="112"/>
      <c r="E66" s="198"/>
      <c r="F66" s="131"/>
      <c r="G66" s="130"/>
      <c r="H66" s="130"/>
      <c r="I66" s="130"/>
      <c r="J66" s="130"/>
      <c r="K66" s="214" t="s">
        <v>199</v>
      </c>
      <c r="L66" s="220"/>
      <c r="M66" s="225"/>
    </row>
    <row r="67" spans="1:18" ht="28.95" customHeight="1" thickBot="1">
      <c r="A67" s="6"/>
      <c r="B67" s="115" t="s">
        <v>154</v>
      </c>
      <c r="C67" s="214" t="s">
        <v>156</v>
      </c>
      <c r="D67" s="108">
        <f t="shared" ref="D67" si="13">IF(C67="Sí",1)+IF(C67="No",0)</f>
        <v>1</v>
      </c>
      <c r="E67" s="199"/>
      <c r="F67" s="129">
        <f>IF($E63=0,(D67*$G$4))+IF($E63=1,(D67*$J$4))+IF($E63=2,(D67*$I$4))+IF($E63=3,(D67*$H$4))</f>
        <v>0.33333333333333331</v>
      </c>
      <c r="G67" s="130"/>
      <c r="H67" s="130"/>
      <c r="I67" s="130"/>
      <c r="J67" s="130"/>
      <c r="K67" s="214" t="s">
        <v>156</v>
      </c>
      <c r="L67" s="219">
        <f t="shared" si="12"/>
        <v>1</v>
      </c>
      <c r="M67" s="224">
        <f>F67*L67</f>
        <v>0.33333333333333331</v>
      </c>
      <c r="N67" s="226">
        <f>M68</f>
        <v>1</v>
      </c>
      <c r="O67" s="227">
        <f>IF(M68&gt;=70%,(M68))+IF(M68&lt;=70%,70%)</f>
        <v>1</v>
      </c>
    </row>
    <row r="68" spans="1:18">
      <c r="B68" s="5"/>
      <c r="C68" s="217"/>
      <c r="D68" s="5"/>
      <c r="E68" s="5"/>
      <c r="F68" s="5"/>
      <c r="G68" s="5"/>
      <c r="H68" s="5"/>
      <c r="I68" s="56">
        <f>SUM(I63:I67)</f>
        <v>0.5</v>
      </c>
      <c r="J68" s="56"/>
      <c r="K68" s="217"/>
      <c r="L68" s="217"/>
      <c r="M68" s="228">
        <f>SUM(M63:M67)</f>
        <v>1</v>
      </c>
    </row>
    <row r="69" spans="1:18">
      <c r="A69" s="119"/>
      <c r="B69" s="119"/>
      <c r="C69" s="229"/>
      <c r="D69" s="119"/>
      <c r="E69" s="119"/>
      <c r="F69" s="119"/>
      <c r="G69" s="119"/>
      <c r="H69" s="119"/>
      <c r="I69" s="119"/>
      <c r="J69" s="119"/>
      <c r="K69" s="229"/>
      <c r="L69" s="229"/>
      <c r="M69" s="233"/>
      <c r="N69" s="233"/>
      <c r="O69" s="233"/>
      <c r="P69" s="119"/>
      <c r="Q69" s="119"/>
      <c r="R69" s="119"/>
    </row>
    <row r="70" spans="1:18" ht="28.8">
      <c r="A70" s="6"/>
      <c r="B70" s="6"/>
      <c r="C70" s="211" t="s">
        <v>213</v>
      </c>
      <c r="D70" s="42"/>
      <c r="E70" s="42"/>
      <c r="F70" s="25" t="s">
        <v>224</v>
      </c>
      <c r="G70" s="42"/>
      <c r="H70" s="42"/>
      <c r="K70" s="211" t="s">
        <v>155</v>
      </c>
      <c r="M70" s="156" t="s">
        <v>212</v>
      </c>
    </row>
    <row r="71" spans="1:18">
      <c r="A71" s="26" t="str">
        <f>'Tabla Resultados FC'!C17</f>
        <v>MOT.2.2</v>
      </c>
      <c r="B71" s="30" t="str">
        <f>'Tabla Resultados FC'!D17</f>
        <v>Transición ecológica justa</v>
      </c>
      <c r="C71" s="212"/>
      <c r="D71" s="42"/>
      <c r="E71" s="42"/>
      <c r="F71" s="132">
        <v>1</v>
      </c>
      <c r="G71" s="42"/>
      <c r="H71" s="42"/>
      <c r="K71" s="212"/>
      <c r="M71" s="157"/>
    </row>
    <row r="72" spans="1:18">
      <c r="A72" s="6"/>
      <c r="B72" s="6"/>
      <c r="C72" s="213"/>
      <c r="D72" s="6"/>
      <c r="E72" s="6"/>
      <c r="F72" s="6"/>
      <c r="G72" s="6"/>
      <c r="H72" s="6"/>
      <c r="I72" s="6"/>
      <c r="J72" s="6"/>
      <c r="K72" s="213"/>
      <c r="L72" s="213"/>
      <c r="M72" s="223"/>
    </row>
    <row r="73" spans="1:18">
      <c r="A73" s="6"/>
      <c r="B73" s="107" t="s">
        <v>152</v>
      </c>
      <c r="C73" s="214" t="s">
        <v>156</v>
      </c>
      <c r="D73" s="108">
        <f>IF(C73="Sí",1)+IF(C73="No",0)</f>
        <v>1</v>
      </c>
      <c r="E73" s="197">
        <f>(COUNTIF(D73:D77,"1"))</f>
        <v>3</v>
      </c>
      <c r="F73" s="129">
        <f>IF($E73=0,(D73*$G$4))+IF($E73=1,(D73*$J$4))+IF($E73=2,(D73*$I$4))+IF($E73=3,(D73*$H$4))</f>
        <v>0.33333333333333331</v>
      </c>
      <c r="G73" s="130">
        <v>0</v>
      </c>
      <c r="H73" s="130">
        <f>F71/3</f>
        <v>0.33333333333333331</v>
      </c>
      <c r="I73" s="130">
        <f>F71/2</f>
        <v>0.5</v>
      </c>
      <c r="J73" s="130">
        <f>F71</f>
        <v>1</v>
      </c>
      <c r="K73" s="214" t="s">
        <v>156</v>
      </c>
      <c r="L73" s="219">
        <f>IF(K73="Sí",1)+IF(K73="No",0)</f>
        <v>1</v>
      </c>
      <c r="M73" s="224">
        <f>F73*L73</f>
        <v>0.33333333333333331</v>
      </c>
    </row>
    <row r="74" spans="1:18" ht="14.4" hidden="1" customHeight="1">
      <c r="A74" s="6"/>
      <c r="B74" s="111"/>
      <c r="C74" s="215"/>
      <c r="D74" s="112"/>
      <c r="E74" s="198"/>
      <c r="F74" s="131"/>
      <c r="G74" s="130"/>
      <c r="H74" s="130"/>
      <c r="I74" s="130"/>
      <c r="J74" s="130"/>
      <c r="K74" s="216"/>
      <c r="L74" s="220"/>
      <c r="M74" s="225"/>
    </row>
    <row r="75" spans="1:18" ht="15" thickBot="1">
      <c r="A75" s="6"/>
      <c r="B75" s="115" t="s">
        <v>198</v>
      </c>
      <c r="C75" s="214" t="s">
        <v>156</v>
      </c>
      <c r="D75" s="108">
        <f>IF(C75="Sí",1)+IF(C75="No",0)</f>
        <v>1</v>
      </c>
      <c r="E75" s="198"/>
      <c r="F75" s="129">
        <f>IF($E73=0,(D75*$G$4))+IF($E73=1,(D75*$J$4))+IF($E73=2,(D75*$I$4))+IF($E73=3,(D75*$H$4))</f>
        <v>0.33333333333333331</v>
      </c>
      <c r="G75" s="130"/>
      <c r="H75" s="130"/>
      <c r="I75" s="130"/>
      <c r="J75" s="130"/>
      <c r="K75" s="214" t="s">
        <v>156</v>
      </c>
      <c r="L75" s="219">
        <f t="shared" ref="L75:L77" si="14">IF(K75="Sí",1)+IF(K75="No",0)</f>
        <v>1</v>
      </c>
      <c r="M75" s="224">
        <f>F75*L75</f>
        <v>0.33333333333333331</v>
      </c>
    </row>
    <row r="76" spans="1:18" ht="15" hidden="1" customHeight="1" thickBot="1">
      <c r="A76" s="6"/>
      <c r="B76" s="114"/>
      <c r="C76" s="216"/>
      <c r="D76" s="112"/>
      <c r="E76" s="198"/>
      <c r="F76" s="131"/>
      <c r="G76" s="130"/>
      <c r="H76" s="130"/>
      <c r="I76" s="130"/>
      <c r="J76" s="130"/>
      <c r="K76" s="214" t="s">
        <v>199</v>
      </c>
      <c r="L76" s="220"/>
      <c r="M76" s="225"/>
    </row>
    <row r="77" spans="1:18" ht="28.95" customHeight="1" thickBot="1">
      <c r="A77" s="6"/>
      <c r="B77" s="115" t="s">
        <v>154</v>
      </c>
      <c r="C77" s="214" t="s">
        <v>156</v>
      </c>
      <c r="D77" s="108">
        <f t="shared" ref="D77" si="15">IF(C77="Sí",1)+IF(C77="No",0)</f>
        <v>1</v>
      </c>
      <c r="E77" s="199"/>
      <c r="F77" s="129">
        <f>IF($E73=0,(D77*$G$4))+IF($E73=1,(D77*$J$4))+IF($E73=2,(D77*$I$4))+IF($E73=3,(D77*$H$4))</f>
        <v>0.33333333333333331</v>
      </c>
      <c r="G77" s="130"/>
      <c r="H77" s="130"/>
      <c r="I77" s="130"/>
      <c r="J77" s="130"/>
      <c r="K77" s="214" t="s">
        <v>156</v>
      </c>
      <c r="L77" s="219">
        <f t="shared" si="14"/>
        <v>1</v>
      </c>
      <c r="M77" s="224">
        <f>F77*L77</f>
        <v>0.33333333333333331</v>
      </c>
      <c r="N77" s="226">
        <f>M78</f>
        <v>1</v>
      </c>
      <c r="O77" s="227">
        <f>IF(M78&gt;=70%,(M78))+IF(M78&lt;=70%,70%)</f>
        <v>1</v>
      </c>
    </row>
    <row r="78" spans="1:18">
      <c r="B78" s="5"/>
      <c r="C78" s="217"/>
      <c r="D78" s="5"/>
      <c r="E78" s="5"/>
      <c r="F78" s="5"/>
      <c r="G78" s="5"/>
      <c r="H78" s="5"/>
      <c r="I78" s="56">
        <f>SUM(I73:I77)</f>
        <v>0.5</v>
      </c>
      <c r="J78" s="56"/>
      <c r="K78" s="217"/>
      <c r="L78" s="217"/>
      <c r="M78" s="228">
        <f>SUM(M73:M77)</f>
        <v>1</v>
      </c>
    </row>
    <row r="80" spans="1:18" ht="28.8">
      <c r="A80" s="6"/>
      <c r="B80" s="6"/>
      <c r="C80" s="211" t="s">
        <v>213</v>
      </c>
      <c r="D80" s="42"/>
      <c r="E80" s="42"/>
      <c r="F80" s="25" t="s">
        <v>224</v>
      </c>
      <c r="G80" s="42"/>
      <c r="H80" s="42"/>
      <c r="K80" s="211" t="s">
        <v>155</v>
      </c>
      <c r="M80" s="156" t="s">
        <v>212</v>
      </c>
    </row>
    <row r="81" spans="1:15">
      <c r="A81" s="26" t="str">
        <f>'Tabla Resultados FC'!C18</f>
        <v>MOT.3.1</v>
      </c>
      <c r="B81" s="30" t="str">
        <f>'Tabla Resultados FC'!D18</f>
        <v>Ocupación del suelo racional y equilibrada. Regeneración frente a expansión</v>
      </c>
      <c r="C81" s="212"/>
      <c r="D81" s="42"/>
      <c r="E81" s="42"/>
      <c r="F81" s="132">
        <v>1</v>
      </c>
      <c r="G81" s="42"/>
      <c r="H81" s="42"/>
      <c r="K81" s="212"/>
      <c r="M81" s="157"/>
    </row>
    <row r="82" spans="1:15">
      <c r="A82" s="6"/>
      <c r="B82" s="6"/>
      <c r="C82" s="213"/>
      <c r="D82" s="6"/>
      <c r="E82" s="6"/>
      <c r="F82" s="6"/>
      <c r="G82" s="6"/>
      <c r="H82" s="6"/>
      <c r="I82" s="6"/>
      <c r="J82" s="6"/>
      <c r="K82" s="213"/>
      <c r="L82" s="213"/>
      <c r="M82" s="223"/>
    </row>
    <row r="83" spans="1:15">
      <c r="A83" s="6"/>
      <c r="B83" s="107" t="s">
        <v>152</v>
      </c>
      <c r="C83" s="214" t="s">
        <v>156</v>
      </c>
      <c r="D83" s="108">
        <f>IF(C83="Sí",1)+IF(C83="No",0)</f>
        <v>1</v>
      </c>
      <c r="E83" s="197">
        <f>(COUNTIF(D83:D87,"1"))</f>
        <v>3</v>
      </c>
      <c r="F83" s="129">
        <f>IF($E83=0,(D83*$G$4))+IF($E83=1,(D83*$J$4))+IF($E83=2,(D83*$I$4))+IF($E83=3,(D83*$H$4))</f>
        <v>0.33333333333333331</v>
      </c>
      <c r="G83" s="130">
        <v>0</v>
      </c>
      <c r="H83" s="130">
        <f>F81/3</f>
        <v>0.33333333333333331</v>
      </c>
      <c r="I83" s="130">
        <f>F81/2</f>
        <v>0.5</v>
      </c>
      <c r="J83" s="130">
        <f>F81</f>
        <v>1</v>
      </c>
      <c r="K83" s="214" t="s">
        <v>156</v>
      </c>
      <c r="L83" s="219">
        <f>IF(K83="Sí",1)+IF(K83="No",0)</f>
        <v>1</v>
      </c>
      <c r="M83" s="224">
        <f>F83*L83</f>
        <v>0.33333333333333331</v>
      </c>
    </row>
    <row r="84" spans="1:15" ht="14.4" hidden="1" customHeight="1">
      <c r="A84" s="6"/>
      <c r="B84" s="111"/>
      <c r="C84" s="215"/>
      <c r="D84" s="112"/>
      <c r="E84" s="198"/>
      <c r="F84" s="131"/>
      <c r="G84" s="130"/>
      <c r="H84" s="130"/>
      <c r="I84" s="130"/>
      <c r="J84" s="130"/>
      <c r="K84" s="216"/>
      <c r="L84" s="220"/>
      <c r="M84" s="225"/>
    </row>
    <row r="85" spans="1:15" ht="15" thickBot="1">
      <c r="A85" s="6"/>
      <c r="B85" s="115" t="s">
        <v>198</v>
      </c>
      <c r="C85" s="214" t="s">
        <v>156</v>
      </c>
      <c r="D85" s="108">
        <f>IF(C85="Sí",1)+IF(C85="No",0)</f>
        <v>1</v>
      </c>
      <c r="E85" s="198"/>
      <c r="F85" s="129">
        <f>IF($E83=0,(D85*$G$4))+IF($E83=1,(D85*$J$4))+IF($E83=2,(D85*$I$4))+IF($E83=3,(D85*$H$4))</f>
        <v>0.33333333333333331</v>
      </c>
      <c r="G85" s="130"/>
      <c r="H85" s="130"/>
      <c r="I85" s="130"/>
      <c r="J85" s="130"/>
      <c r="K85" s="214" t="s">
        <v>156</v>
      </c>
      <c r="L85" s="219">
        <f t="shared" ref="L85:L87" si="16">IF(K85="Sí",1)+IF(K85="No",0)</f>
        <v>1</v>
      </c>
      <c r="M85" s="224">
        <f>F85*L85</f>
        <v>0.33333333333333331</v>
      </c>
    </row>
    <row r="86" spans="1:15" ht="15" hidden="1" customHeight="1" thickBot="1">
      <c r="A86" s="6"/>
      <c r="B86" s="114"/>
      <c r="C86" s="216"/>
      <c r="D86" s="112"/>
      <c r="E86" s="198"/>
      <c r="F86" s="131"/>
      <c r="G86" s="130"/>
      <c r="H86" s="130"/>
      <c r="I86" s="130"/>
      <c r="J86" s="130"/>
      <c r="K86" s="214" t="s">
        <v>199</v>
      </c>
      <c r="L86" s="220"/>
      <c r="M86" s="225"/>
    </row>
    <row r="87" spans="1:15" ht="28.95" customHeight="1" thickBot="1">
      <c r="A87" s="6"/>
      <c r="B87" s="115" t="s">
        <v>154</v>
      </c>
      <c r="C87" s="214" t="s">
        <v>156</v>
      </c>
      <c r="D87" s="108">
        <f t="shared" ref="D87" si="17">IF(C87="Sí",1)+IF(C87="No",0)</f>
        <v>1</v>
      </c>
      <c r="E87" s="199"/>
      <c r="F87" s="129">
        <f>IF($E83=0,(D87*$G$4))+IF($E83=1,(D87*$J$4))+IF($E83=2,(D87*$I$4))+IF($E83=3,(D87*$H$4))</f>
        <v>0.33333333333333331</v>
      </c>
      <c r="G87" s="130"/>
      <c r="H87" s="130"/>
      <c r="I87" s="130"/>
      <c r="J87" s="130"/>
      <c r="K87" s="214" t="s">
        <v>156</v>
      </c>
      <c r="L87" s="219">
        <f t="shared" si="16"/>
        <v>1</v>
      </c>
      <c r="M87" s="224">
        <f>F87*L87</f>
        <v>0.33333333333333331</v>
      </c>
      <c r="N87" s="226">
        <f>M88</f>
        <v>1</v>
      </c>
      <c r="O87" s="227">
        <f>IF(M88&gt;=70%,(M88))+IF(M88&lt;=70%,70%)</f>
        <v>1</v>
      </c>
    </row>
    <row r="88" spans="1:15">
      <c r="B88" s="5"/>
      <c r="C88" s="217"/>
      <c r="D88" s="5"/>
      <c r="E88" s="5"/>
      <c r="F88" s="5"/>
      <c r="G88" s="5"/>
      <c r="H88" s="5"/>
      <c r="I88" s="56">
        <f>SUM(I83:I87)</f>
        <v>0.5</v>
      </c>
      <c r="J88" s="56"/>
      <c r="K88" s="217"/>
      <c r="L88" s="217"/>
      <c r="M88" s="228">
        <f>SUM(M83:M87)</f>
        <v>1</v>
      </c>
    </row>
    <row r="90" spans="1:15" ht="28.8">
      <c r="A90" s="6"/>
      <c r="B90" s="6"/>
      <c r="C90" s="211" t="s">
        <v>213</v>
      </c>
      <c r="D90" s="42"/>
      <c r="E90" s="42"/>
      <c r="F90" s="25" t="s">
        <v>224</v>
      </c>
      <c r="G90" s="42"/>
      <c r="H90" s="42"/>
      <c r="K90" s="211" t="s">
        <v>155</v>
      </c>
      <c r="M90" s="156" t="s">
        <v>212</v>
      </c>
    </row>
    <row r="91" spans="1:15" ht="28.8">
      <c r="A91" s="26" t="str">
        <f>'Tabla Resultados FC'!C19</f>
        <v>MOT.3.2</v>
      </c>
      <c r="B91" s="30" t="str">
        <f>'Tabla Resultados FC'!D19</f>
        <v>Ocupación y ordenación de los suelos hacia la eficiencia del metabolismo territorial y la movilidad sostenible</v>
      </c>
      <c r="C91" s="212"/>
      <c r="D91" s="42"/>
      <c r="E91" s="42"/>
      <c r="F91" s="132">
        <v>1</v>
      </c>
      <c r="G91" s="42"/>
      <c r="H91" s="42"/>
      <c r="K91" s="212"/>
      <c r="M91" s="157"/>
    </row>
    <row r="92" spans="1:15">
      <c r="A92" s="6"/>
      <c r="B92" s="6"/>
      <c r="C92" s="213"/>
      <c r="D92" s="6"/>
      <c r="E92" s="6"/>
      <c r="F92" s="6"/>
      <c r="G92" s="6"/>
      <c r="H92" s="6"/>
      <c r="I92" s="6"/>
      <c r="J92" s="6"/>
      <c r="K92" s="213"/>
      <c r="L92" s="213"/>
      <c r="M92" s="223"/>
    </row>
    <row r="93" spans="1:15">
      <c r="A93" s="6"/>
      <c r="B93" s="107" t="s">
        <v>152</v>
      </c>
      <c r="C93" s="214" t="s">
        <v>156</v>
      </c>
      <c r="D93" s="108">
        <f>IF(C93="Sí",1)+IF(C93="No",0)</f>
        <v>1</v>
      </c>
      <c r="E93" s="197">
        <f>(COUNTIF(D93:D97,"1"))</f>
        <v>3</v>
      </c>
      <c r="F93" s="129">
        <f>IF($E93=0,(D93*$G$4))+IF($E93=1,(D93*$J$4))+IF($E93=2,(D93*$I$4))+IF($E93=3,(D93*$H$4))</f>
        <v>0.33333333333333331</v>
      </c>
      <c r="G93" s="130">
        <v>0</v>
      </c>
      <c r="H93" s="130">
        <f>F91/3</f>
        <v>0.33333333333333331</v>
      </c>
      <c r="I93" s="130">
        <f>F91/2</f>
        <v>0.5</v>
      </c>
      <c r="J93" s="130">
        <f>F91</f>
        <v>1</v>
      </c>
      <c r="K93" s="214" t="s">
        <v>156</v>
      </c>
      <c r="L93" s="219">
        <f>IF(K93="Sí",1)+IF(K93="No",0)</f>
        <v>1</v>
      </c>
      <c r="M93" s="224">
        <f>F93*L93</f>
        <v>0.33333333333333331</v>
      </c>
    </row>
    <row r="94" spans="1:15" ht="14.4" hidden="1" customHeight="1">
      <c r="A94" s="6"/>
      <c r="B94" s="111"/>
      <c r="C94" s="215"/>
      <c r="D94" s="112"/>
      <c r="E94" s="198"/>
      <c r="F94" s="131"/>
      <c r="G94" s="130"/>
      <c r="H94" s="130"/>
      <c r="I94" s="130"/>
      <c r="J94" s="130"/>
      <c r="K94" s="216"/>
      <c r="L94" s="220"/>
      <c r="M94" s="225"/>
    </row>
    <row r="95" spans="1:15" ht="15" thickBot="1">
      <c r="A95" s="6"/>
      <c r="B95" s="115" t="s">
        <v>198</v>
      </c>
      <c r="C95" s="214" t="s">
        <v>156</v>
      </c>
      <c r="D95" s="108">
        <f>IF(C95="Sí",1)+IF(C95="No",0)</f>
        <v>1</v>
      </c>
      <c r="E95" s="198"/>
      <c r="F95" s="129">
        <f>IF($E93=0,(D95*$G$4))+IF($E93=1,(D95*$J$4))+IF($E93=2,(D95*$I$4))+IF($E93=3,(D95*$H$4))</f>
        <v>0.33333333333333331</v>
      </c>
      <c r="G95" s="130"/>
      <c r="H95" s="130"/>
      <c r="I95" s="130"/>
      <c r="J95" s="130"/>
      <c r="K95" s="214" t="s">
        <v>156</v>
      </c>
      <c r="L95" s="219">
        <f t="shared" ref="L95:L97" si="18">IF(K95="Sí",1)+IF(K95="No",0)</f>
        <v>1</v>
      </c>
      <c r="M95" s="224">
        <f>F95*L95</f>
        <v>0.33333333333333331</v>
      </c>
    </row>
    <row r="96" spans="1:15" ht="15" hidden="1" customHeight="1" thickBot="1">
      <c r="A96" s="6"/>
      <c r="B96" s="114"/>
      <c r="C96" s="216"/>
      <c r="D96" s="112"/>
      <c r="E96" s="198"/>
      <c r="F96" s="131"/>
      <c r="G96" s="130"/>
      <c r="H96" s="130"/>
      <c r="I96" s="130"/>
      <c r="J96" s="130"/>
      <c r="K96" s="214" t="s">
        <v>199</v>
      </c>
      <c r="L96" s="220"/>
      <c r="M96" s="225"/>
    </row>
    <row r="97" spans="1:15" ht="28.95" customHeight="1" thickBot="1">
      <c r="A97" s="6"/>
      <c r="B97" s="115" t="s">
        <v>154</v>
      </c>
      <c r="C97" s="214" t="s">
        <v>156</v>
      </c>
      <c r="D97" s="108">
        <f t="shared" ref="D97" si="19">IF(C97="Sí",1)+IF(C97="No",0)</f>
        <v>1</v>
      </c>
      <c r="E97" s="199"/>
      <c r="F97" s="129">
        <f>IF($E93=0,(D97*$G$4))+IF($E93=1,(D97*$J$4))+IF($E93=2,(D97*$I$4))+IF($E93=3,(D97*$H$4))</f>
        <v>0.33333333333333331</v>
      </c>
      <c r="G97" s="130"/>
      <c r="H97" s="130"/>
      <c r="I97" s="130"/>
      <c r="J97" s="130"/>
      <c r="K97" s="214" t="s">
        <v>156</v>
      </c>
      <c r="L97" s="219">
        <f t="shared" si="18"/>
        <v>1</v>
      </c>
      <c r="M97" s="224">
        <f>F97*L97</f>
        <v>0.33333333333333331</v>
      </c>
      <c r="N97" s="226">
        <f>M98</f>
        <v>1</v>
      </c>
      <c r="O97" s="227">
        <f>IF(M98&gt;=70%,(M98))+IF(M98&lt;=70%,70%)</f>
        <v>1</v>
      </c>
    </row>
    <row r="98" spans="1:15">
      <c r="B98" s="5"/>
      <c r="C98" s="217"/>
      <c r="D98" s="5"/>
      <c r="E98" s="5"/>
      <c r="F98" s="5"/>
      <c r="G98" s="5"/>
      <c r="H98" s="5"/>
      <c r="I98" s="56">
        <f>SUM(I93:I97)</f>
        <v>0.5</v>
      </c>
      <c r="J98" s="56"/>
      <c r="K98" s="217"/>
      <c r="L98" s="217"/>
      <c r="M98" s="228">
        <f>SUM(M93:M97)</f>
        <v>1</v>
      </c>
    </row>
    <row r="100" spans="1:15" ht="28.8">
      <c r="A100" s="6"/>
      <c r="B100" s="6"/>
      <c r="C100" s="211" t="s">
        <v>213</v>
      </c>
      <c r="D100" s="42"/>
      <c r="E100" s="42"/>
      <c r="F100" s="25" t="s">
        <v>224</v>
      </c>
      <c r="G100" s="42"/>
      <c r="H100" s="42"/>
      <c r="K100" s="211" t="s">
        <v>155</v>
      </c>
      <c r="M100" s="156" t="s">
        <v>212</v>
      </c>
    </row>
    <row r="101" spans="1:15">
      <c r="A101" s="26" t="str">
        <f>'Tabla Resultados FC'!C20</f>
        <v>MOT.4.1</v>
      </c>
      <c r="B101" s="30" t="str">
        <f>'Tabla Resultados FC'!D20</f>
        <v>Identificación  y evaluación de riesgos, vulnerabilidades y capacidad de adaptación</v>
      </c>
      <c r="C101" s="212"/>
      <c r="D101" s="42"/>
      <c r="E101" s="42"/>
      <c r="F101" s="132">
        <v>1</v>
      </c>
      <c r="G101" s="42"/>
      <c r="H101" s="42"/>
      <c r="K101" s="212"/>
      <c r="M101" s="157"/>
    </row>
    <row r="102" spans="1:15">
      <c r="A102" s="6"/>
      <c r="B102" s="6"/>
      <c r="C102" s="213"/>
      <c r="D102" s="6"/>
      <c r="E102" s="6"/>
      <c r="F102" s="6"/>
      <c r="G102" s="6"/>
      <c r="H102" s="6"/>
      <c r="I102" s="6"/>
      <c r="J102" s="6"/>
      <c r="K102" s="213"/>
      <c r="L102" s="213"/>
      <c r="M102" s="223"/>
    </row>
    <row r="103" spans="1:15">
      <c r="A103" s="6"/>
      <c r="B103" s="107" t="s">
        <v>152</v>
      </c>
      <c r="C103" s="214" t="s">
        <v>156</v>
      </c>
      <c r="D103" s="108">
        <f>IF(C103="Sí",1)+IF(C103="No",0)</f>
        <v>1</v>
      </c>
      <c r="E103" s="197">
        <f>(COUNTIF(D103:D107,"1"))</f>
        <v>3</v>
      </c>
      <c r="F103" s="129">
        <f>IF($E103=0,(D103*$G$4))+IF($E103=1,(D103*$J$4))+IF($E103=2,(D103*$I$4))+IF($E103=3,(D103*$H$4))</f>
        <v>0.33333333333333331</v>
      </c>
      <c r="G103" s="130">
        <v>0</v>
      </c>
      <c r="H103" s="130">
        <f>F101/3</f>
        <v>0.33333333333333331</v>
      </c>
      <c r="I103" s="130">
        <f>F101/2</f>
        <v>0.5</v>
      </c>
      <c r="J103" s="130">
        <f>F101</f>
        <v>1</v>
      </c>
      <c r="K103" s="214" t="s">
        <v>156</v>
      </c>
      <c r="L103" s="219">
        <f>IF(K103="Sí",1)+IF(K103="No",0)</f>
        <v>1</v>
      </c>
      <c r="M103" s="224">
        <f>F103*L103</f>
        <v>0.33333333333333331</v>
      </c>
    </row>
    <row r="104" spans="1:15" ht="14.4" hidden="1" customHeight="1">
      <c r="A104" s="6"/>
      <c r="B104" s="111"/>
      <c r="C104" s="215"/>
      <c r="D104" s="112"/>
      <c r="E104" s="198"/>
      <c r="F104" s="131"/>
      <c r="G104" s="130"/>
      <c r="H104" s="130"/>
      <c r="I104" s="130"/>
      <c r="J104" s="130"/>
      <c r="K104" s="216"/>
      <c r="L104" s="220"/>
      <c r="M104" s="225"/>
    </row>
    <row r="105" spans="1:15" ht="15" thickBot="1">
      <c r="A105" s="6"/>
      <c r="B105" s="115" t="s">
        <v>198</v>
      </c>
      <c r="C105" s="214" t="s">
        <v>156</v>
      </c>
      <c r="D105" s="108">
        <f>IF(C105="Sí",1)+IF(C105="No",0)</f>
        <v>1</v>
      </c>
      <c r="E105" s="198"/>
      <c r="F105" s="129">
        <f>IF($E103=0,(D105*$G$4))+IF($E103=1,(D105*$J$4))+IF($E103=2,(D105*$I$4))+IF($E103=3,(D105*$H$4))</f>
        <v>0.33333333333333331</v>
      </c>
      <c r="G105" s="130"/>
      <c r="H105" s="130"/>
      <c r="I105" s="130"/>
      <c r="J105" s="130"/>
      <c r="K105" s="214" t="s">
        <v>156</v>
      </c>
      <c r="L105" s="219">
        <f t="shared" ref="L105:L107" si="20">IF(K105="Sí",1)+IF(K105="No",0)</f>
        <v>1</v>
      </c>
      <c r="M105" s="224">
        <f>F105*L105</f>
        <v>0.33333333333333331</v>
      </c>
    </row>
    <row r="106" spans="1:15" ht="15" hidden="1" customHeight="1" thickBot="1">
      <c r="A106" s="6"/>
      <c r="B106" s="114"/>
      <c r="C106" s="216"/>
      <c r="D106" s="112"/>
      <c r="E106" s="198"/>
      <c r="F106" s="131"/>
      <c r="G106" s="130"/>
      <c r="H106" s="130"/>
      <c r="I106" s="130"/>
      <c r="J106" s="130"/>
      <c r="K106" s="214" t="s">
        <v>199</v>
      </c>
      <c r="L106" s="220"/>
      <c r="M106" s="225"/>
    </row>
    <row r="107" spans="1:15" ht="28.95" customHeight="1" thickBot="1">
      <c r="A107" s="6"/>
      <c r="B107" s="115" t="s">
        <v>154</v>
      </c>
      <c r="C107" s="214" t="s">
        <v>156</v>
      </c>
      <c r="D107" s="108">
        <f t="shared" ref="D107" si="21">IF(C107="Sí",1)+IF(C107="No",0)</f>
        <v>1</v>
      </c>
      <c r="E107" s="199"/>
      <c r="F107" s="129">
        <f>IF($E103=0,(D107*$G$4))+IF($E103=1,(D107*$J$4))+IF($E103=2,(D107*$I$4))+IF($E103=3,(D107*$H$4))</f>
        <v>0.33333333333333331</v>
      </c>
      <c r="G107" s="130"/>
      <c r="H107" s="130"/>
      <c r="I107" s="130"/>
      <c r="J107" s="130"/>
      <c r="K107" s="214" t="s">
        <v>156</v>
      </c>
      <c r="L107" s="219">
        <f t="shared" si="20"/>
        <v>1</v>
      </c>
      <c r="M107" s="224">
        <f>F107*L107</f>
        <v>0.33333333333333331</v>
      </c>
      <c r="N107" s="226">
        <f>M108</f>
        <v>1</v>
      </c>
      <c r="O107" s="227">
        <f>IF(M108&gt;=70%,(M108))+IF(M108&lt;=70%,70%)</f>
        <v>1</v>
      </c>
    </row>
    <row r="108" spans="1:15">
      <c r="B108" s="5"/>
      <c r="C108" s="217"/>
      <c r="D108" s="5"/>
      <c r="E108" s="5"/>
      <c r="F108" s="5"/>
      <c r="G108" s="5"/>
      <c r="H108" s="5"/>
      <c r="I108" s="56">
        <f>SUM(I103:I107)</f>
        <v>0.5</v>
      </c>
      <c r="J108" s="56"/>
      <c r="K108" s="217"/>
      <c r="L108" s="217"/>
      <c r="M108" s="228">
        <f>SUM(M103:M107)</f>
        <v>1</v>
      </c>
    </row>
    <row r="110" spans="1:15" ht="28.8">
      <c r="A110" s="6"/>
      <c r="B110" s="6"/>
      <c r="C110" s="211" t="s">
        <v>213</v>
      </c>
      <c r="D110" s="42"/>
      <c r="E110" s="42"/>
      <c r="F110" s="25" t="s">
        <v>224</v>
      </c>
      <c r="G110" s="42"/>
      <c r="H110" s="42"/>
      <c r="K110" s="211" t="s">
        <v>155</v>
      </c>
      <c r="M110" s="156" t="s">
        <v>212</v>
      </c>
    </row>
    <row r="111" spans="1:15">
      <c r="A111" s="26" t="str">
        <f>'Tabla Resultados FC'!C21</f>
        <v>MOT.4.2</v>
      </c>
      <c r="B111" s="30" t="str">
        <f>'Tabla Resultados FC'!D21</f>
        <v>Ocupación del territorio resiliente: adaptada e integrada</v>
      </c>
      <c r="C111" s="212"/>
      <c r="D111" s="42"/>
      <c r="E111" s="42"/>
      <c r="F111" s="132">
        <v>1</v>
      </c>
      <c r="G111" s="42"/>
      <c r="H111" s="42"/>
      <c r="K111" s="212"/>
      <c r="M111" s="157"/>
    </row>
    <row r="112" spans="1:15">
      <c r="A112" s="6"/>
      <c r="B112" s="6"/>
      <c r="C112" s="213"/>
      <c r="D112" s="6"/>
      <c r="E112" s="6"/>
      <c r="F112" s="6"/>
      <c r="G112" s="6"/>
      <c r="H112" s="6"/>
      <c r="I112" s="6"/>
      <c r="J112" s="6"/>
      <c r="K112" s="213"/>
      <c r="L112" s="213"/>
      <c r="M112" s="223"/>
    </row>
    <row r="113" spans="1:15">
      <c r="A113" s="6"/>
      <c r="B113" s="107" t="s">
        <v>152</v>
      </c>
      <c r="C113" s="214" t="s">
        <v>156</v>
      </c>
      <c r="D113" s="108">
        <f>IF(C113="Sí",1)+IF(C113="No",0)</f>
        <v>1</v>
      </c>
      <c r="E113" s="197">
        <f>(COUNTIF(D113:D117,"1"))</f>
        <v>3</v>
      </c>
      <c r="F113" s="129">
        <f>IF($E113=0,(D113*$G$4))+IF($E113=1,(D113*$J$4))+IF($E113=2,(D113*$I$4))+IF($E113=3,(D113*$H$4))</f>
        <v>0.33333333333333331</v>
      </c>
      <c r="G113" s="130">
        <v>0</v>
      </c>
      <c r="H113" s="130">
        <f>F111/3</f>
        <v>0.33333333333333331</v>
      </c>
      <c r="I113" s="130">
        <f>F111/2</f>
        <v>0.5</v>
      </c>
      <c r="J113" s="130">
        <f>F111</f>
        <v>1</v>
      </c>
      <c r="K113" s="214" t="s">
        <v>156</v>
      </c>
      <c r="L113" s="219">
        <f>IF(K113="Sí",1)+IF(K113="No",0)</f>
        <v>1</v>
      </c>
      <c r="M113" s="224">
        <f>F113*L113</f>
        <v>0.33333333333333331</v>
      </c>
    </row>
    <row r="114" spans="1:15" ht="14.4" hidden="1" customHeight="1">
      <c r="A114" s="6"/>
      <c r="B114" s="111"/>
      <c r="C114" s="215"/>
      <c r="D114" s="112"/>
      <c r="E114" s="198"/>
      <c r="F114" s="131"/>
      <c r="G114" s="130"/>
      <c r="H114" s="130"/>
      <c r="I114" s="130"/>
      <c r="J114" s="130"/>
      <c r="K114" s="216"/>
      <c r="L114" s="220"/>
      <c r="M114" s="225"/>
    </row>
    <row r="115" spans="1:15" ht="15" thickBot="1">
      <c r="A115" s="6"/>
      <c r="B115" s="115" t="s">
        <v>198</v>
      </c>
      <c r="C115" s="214" t="s">
        <v>156</v>
      </c>
      <c r="D115" s="108">
        <f>IF(C115="Sí",1)+IF(C115="No",0)</f>
        <v>1</v>
      </c>
      <c r="E115" s="198"/>
      <c r="F115" s="129">
        <f>IF($E113=0,(D115*$G$4))+IF($E113=1,(D115*$J$4))+IF($E113=2,(D115*$I$4))+IF($E113=3,(D115*$H$4))</f>
        <v>0.33333333333333331</v>
      </c>
      <c r="G115" s="130"/>
      <c r="H115" s="130"/>
      <c r="I115" s="130"/>
      <c r="J115" s="130"/>
      <c r="K115" s="214" t="s">
        <v>156</v>
      </c>
      <c r="L115" s="219">
        <f t="shared" ref="L115:L117" si="22">IF(K115="Sí",1)+IF(K115="No",0)</f>
        <v>1</v>
      </c>
      <c r="M115" s="224">
        <f>F115*L115</f>
        <v>0.33333333333333331</v>
      </c>
    </row>
    <row r="116" spans="1:15" ht="15" hidden="1" customHeight="1" thickBot="1">
      <c r="A116" s="6"/>
      <c r="B116" s="114"/>
      <c r="C116" s="216"/>
      <c r="D116" s="112"/>
      <c r="E116" s="198"/>
      <c r="F116" s="131"/>
      <c r="G116" s="130"/>
      <c r="H116" s="130"/>
      <c r="I116" s="130"/>
      <c r="J116" s="130"/>
      <c r="K116" s="214" t="s">
        <v>199</v>
      </c>
      <c r="L116" s="220"/>
      <c r="M116" s="225"/>
    </row>
    <row r="117" spans="1:15" ht="28.95" customHeight="1" thickBot="1">
      <c r="A117" s="6"/>
      <c r="B117" s="115" t="s">
        <v>154</v>
      </c>
      <c r="C117" s="214" t="s">
        <v>156</v>
      </c>
      <c r="D117" s="108">
        <f t="shared" ref="D117" si="23">IF(C117="Sí",1)+IF(C117="No",0)</f>
        <v>1</v>
      </c>
      <c r="E117" s="199"/>
      <c r="F117" s="129">
        <f>IF($E113=0,(D117*$G$4))+IF($E113=1,(D117*$J$4))+IF($E113=2,(D117*$I$4))+IF($E113=3,(D117*$H$4))</f>
        <v>0.33333333333333331</v>
      </c>
      <c r="G117" s="130"/>
      <c r="H117" s="130"/>
      <c r="I117" s="130"/>
      <c r="J117" s="130"/>
      <c r="K117" s="214" t="s">
        <v>156</v>
      </c>
      <c r="L117" s="219">
        <f t="shared" si="22"/>
        <v>1</v>
      </c>
      <c r="M117" s="224">
        <f>F117*L117</f>
        <v>0.33333333333333331</v>
      </c>
      <c r="N117" s="226">
        <f>M118</f>
        <v>1</v>
      </c>
      <c r="O117" s="227">
        <f>IF(M118&gt;=70%,(M118))+IF(M118&lt;=70%,70%)</f>
        <v>1</v>
      </c>
    </row>
    <row r="118" spans="1:15">
      <c r="B118" s="5"/>
      <c r="C118" s="217"/>
      <c r="D118" s="5"/>
      <c r="E118" s="5"/>
      <c r="F118" s="5"/>
      <c r="G118" s="5"/>
      <c r="H118" s="5"/>
      <c r="I118" s="56">
        <f>SUM(I113:I117)</f>
        <v>0.5</v>
      </c>
      <c r="J118" s="56"/>
      <c r="K118" s="217"/>
      <c r="L118" s="217"/>
      <c r="M118" s="228">
        <f>SUM(M113:M117)</f>
        <v>1</v>
      </c>
    </row>
  </sheetData>
  <sheetProtection password="C1EC" sheet="1" objects="1" scenarios="1"/>
  <mergeCells count="48">
    <mergeCell ref="C1:C2"/>
    <mergeCell ref="K1:K2"/>
    <mergeCell ref="M1:M2"/>
    <mergeCell ref="E4:E8"/>
    <mergeCell ref="C12:C13"/>
    <mergeCell ref="K12:K13"/>
    <mergeCell ref="M12:M13"/>
    <mergeCell ref="C50:C51"/>
    <mergeCell ref="K50:K51"/>
    <mergeCell ref="M50:M51"/>
    <mergeCell ref="E15:E17"/>
    <mergeCell ref="C20:C21"/>
    <mergeCell ref="K20:K21"/>
    <mergeCell ref="M20:M21"/>
    <mergeCell ref="E23:E27"/>
    <mergeCell ref="C30:C31"/>
    <mergeCell ref="K30:K31"/>
    <mergeCell ref="M30:M31"/>
    <mergeCell ref="E33:E37"/>
    <mergeCell ref="C40:C41"/>
    <mergeCell ref="K40:K41"/>
    <mergeCell ref="M40:M41"/>
    <mergeCell ref="E43:E47"/>
    <mergeCell ref="C90:C91"/>
    <mergeCell ref="K90:K91"/>
    <mergeCell ref="M90:M91"/>
    <mergeCell ref="E53:E57"/>
    <mergeCell ref="C60:C61"/>
    <mergeCell ref="K60:K61"/>
    <mergeCell ref="M60:M61"/>
    <mergeCell ref="E63:E67"/>
    <mergeCell ref="C70:C71"/>
    <mergeCell ref="K70:K71"/>
    <mergeCell ref="M70:M71"/>
    <mergeCell ref="E73:E77"/>
    <mergeCell ref="C80:C81"/>
    <mergeCell ref="K80:K81"/>
    <mergeCell ref="M80:M81"/>
    <mergeCell ref="E83:E87"/>
    <mergeCell ref="E113:E117"/>
    <mergeCell ref="E93:E97"/>
    <mergeCell ref="C100:C101"/>
    <mergeCell ref="K100:K101"/>
    <mergeCell ref="M100:M101"/>
    <mergeCell ref="E103:E107"/>
    <mergeCell ref="C110:C111"/>
    <mergeCell ref="K110:K111"/>
    <mergeCell ref="M110:M111"/>
  </mergeCells>
  <dataValidations count="1">
    <dataValidation type="list" allowBlank="1" showInputMessage="1" showErrorMessage="1" errorTitle="Dato inválido" error="Por favor seleccione Sí o No" sqref="C95 C105 K105:K107 K103 C55 K95:K97 K93 C97 C85 K85:K87 K83 C75 K75:K77 K73 C65 K65:K67 K63 K55:K57 K53 C57 C45 K45:K47 K43 C35 K35:K37 K33 C25 K25:K27 K23 C6 K6:K8 K15:K17 C117 C8 C77 C93 C113 C87 C83 C67 C63 C47 C43 C27 C23 C53 C4 C37 C33 C107 C103 C73 C115 K115:K117 K113 C15:C17 K4">
      <formula1>"Sí,No"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theme="9" tint="-0.249977111117893"/>
  </sheetPr>
  <dimension ref="A1:R119"/>
  <sheetViews>
    <sheetView showGridLines="0" zoomScale="55" zoomScaleNormal="55" workbookViewId="0">
      <selection activeCell="M1" sqref="M1:O1048576"/>
    </sheetView>
  </sheetViews>
  <sheetFormatPr baseColWidth="10" defaultRowHeight="14.4"/>
  <cols>
    <col min="2" max="2" width="72.21875" customWidth="1"/>
    <col min="3" max="3" width="17.88671875" style="218" customWidth="1"/>
    <col min="4" max="5" width="17.88671875" hidden="1" customWidth="1"/>
    <col min="6" max="6" width="25.2187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2.6640625" style="222" customWidth="1"/>
    <col min="14" max="14" width="13.44140625" style="222" hidden="1" customWidth="1"/>
    <col min="15" max="15" width="11.5546875" style="222"/>
  </cols>
  <sheetData>
    <row r="1" spans="1:15" ht="30.6" customHeight="1">
      <c r="A1" s="6"/>
      <c r="B1" s="6"/>
      <c r="C1" s="211" t="s">
        <v>213</v>
      </c>
      <c r="D1" s="42"/>
      <c r="E1" s="42"/>
      <c r="F1" s="25" t="s">
        <v>224</v>
      </c>
      <c r="G1" s="42"/>
      <c r="H1" s="42"/>
      <c r="K1" s="211" t="s">
        <v>155</v>
      </c>
      <c r="M1" s="156" t="s">
        <v>212</v>
      </c>
    </row>
    <row r="2" spans="1:15">
      <c r="A2" s="26" t="str">
        <f>'Tabla Resultados FC'!C22</f>
        <v>MTU.1.1</v>
      </c>
      <c r="B2" s="30" t="str">
        <f>'Tabla Resultados FC'!D22</f>
        <v>Aumento generación EERR</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(COUNTIF(D4:D8,"1"))</f>
        <v>3</v>
      </c>
      <c r="F4" s="129">
        <f>IF($E4=0,(D4*$G$4))+IF($E4=1,(D4*$J$4))+IF($E4=2,(D4*$I$4))+IF($E4=3,(D4*$H$4))</f>
        <v>0.33333333333333331</v>
      </c>
      <c r="G4" s="130">
        <v>0</v>
      </c>
      <c r="H4" s="130">
        <f>F2/3</f>
        <v>0.33333333333333331</v>
      </c>
      <c r="I4" s="130">
        <f>F2/2</f>
        <v>0.5</v>
      </c>
      <c r="J4" s="130">
        <f>F2</f>
        <v>1</v>
      </c>
      <c r="K4" s="214" t="s">
        <v>156</v>
      </c>
      <c r="L4" s="219">
        <f>IF(K4="Sí",1)+IF(K4="No",0)</f>
        <v>1</v>
      </c>
      <c r="M4" s="224">
        <f>F4*L4</f>
        <v>0.33333333333333331</v>
      </c>
    </row>
    <row r="5" spans="1:15" ht="14.4" hidden="1" customHeight="1">
      <c r="A5" s="6"/>
      <c r="B5" s="111"/>
      <c r="C5" s="215"/>
      <c r="D5" s="112"/>
      <c r="E5" s="198"/>
      <c r="F5" s="131"/>
      <c r="G5" s="130"/>
      <c r="H5" s="130"/>
      <c r="I5" s="130"/>
      <c r="J5" s="130"/>
      <c r="K5" s="216"/>
      <c r="L5" s="220"/>
      <c r="M5" s="225"/>
    </row>
    <row r="6" spans="1:15" ht="15" thickBot="1">
      <c r="A6" s="6"/>
      <c r="B6" s="115" t="s">
        <v>198</v>
      </c>
      <c r="C6" s="214" t="s">
        <v>156</v>
      </c>
      <c r="D6" s="108">
        <f>IF(C6="Sí",1)+IF(C6="No",0)</f>
        <v>1</v>
      </c>
      <c r="E6" s="198"/>
      <c r="F6" s="129">
        <f>IF($E4=0,(D6*$G$4))+IF($E4=1,(D6*$J$4))+IF($E4=2,(D6*$I$4))+IF($E4=3,(D6*$H$4))</f>
        <v>0.33333333333333331</v>
      </c>
      <c r="G6" s="130"/>
      <c r="H6" s="130"/>
      <c r="I6" s="130"/>
      <c r="J6" s="130"/>
      <c r="K6" s="214" t="s">
        <v>156</v>
      </c>
      <c r="L6" s="219">
        <f t="shared" ref="L6:L8" si="0">IF(K6="Sí",1)+IF(K6="No",0)</f>
        <v>1</v>
      </c>
      <c r="M6" s="224">
        <f>F6*L6</f>
        <v>0.33333333333333331</v>
      </c>
    </row>
    <row r="7" spans="1:15" ht="15" hidden="1" customHeight="1" thickBot="1">
      <c r="A7" s="6"/>
      <c r="B7" s="114"/>
      <c r="C7" s="216"/>
      <c r="D7" s="112"/>
      <c r="E7" s="198"/>
      <c r="F7" s="131"/>
      <c r="G7" s="130"/>
      <c r="H7" s="130"/>
      <c r="I7" s="130"/>
      <c r="J7" s="130"/>
      <c r="K7" s="214" t="s">
        <v>199</v>
      </c>
      <c r="L7" s="220"/>
      <c r="M7" s="225"/>
    </row>
    <row r="8" spans="1:15" ht="29.4" customHeight="1" thickBot="1">
      <c r="A8" s="6"/>
      <c r="B8" s="115" t="s">
        <v>154</v>
      </c>
      <c r="C8" s="214" t="s">
        <v>156</v>
      </c>
      <c r="D8" s="108">
        <f t="shared" ref="D8" si="1">IF(C8="Sí",1)+IF(C8="No",0)</f>
        <v>1</v>
      </c>
      <c r="E8" s="199"/>
      <c r="F8" s="129">
        <f>IF($E4=0,(D8*$G$4))+IF($E4=1,(D8*$J$4))+IF($E4=2,(D8*$I$4))+IF($E4=3,(D8*$H$4))</f>
        <v>0.33333333333333331</v>
      </c>
      <c r="G8" s="130"/>
      <c r="H8" s="130"/>
      <c r="I8" s="130"/>
      <c r="J8" s="130"/>
      <c r="K8" s="214" t="s">
        <v>156</v>
      </c>
      <c r="L8" s="219">
        <f t="shared" si="0"/>
        <v>1</v>
      </c>
      <c r="M8" s="224">
        <f>F8*L8</f>
        <v>0.33333333333333331</v>
      </c>
      <c r="N8" s="226">
        <f>M9</f>
        <v>1</v>
      </c>
      <c r="O8" s="227">
        <f>IF(M9&gt;=70%,(M9))+IF(M9&lt;=70%,70%)</f>
        <v>1</v>
      </c>
    </row>
    <row r="9" spans="1:15">
      <c r="A9" s="6"/>
      <c r="B9" s="5"/>
      <c r="C9" s="217"/>
      <c r="D9" s="5"/>
      <c r="E9" s="5"/>
      <c r="F9" s="5"/>
      <c r="G9" s="5"/>
      <c r="H9" s="5"/>
      <c r="I9" s="56"/>
      <c r="J9" s="56"/>
      <c r="K9" s="217"/>
      <c r="L9" s="217"/>
      <c r="M9" s="228">
        <f>SUM(M4:M8)</f>
        <v>1</v>
      </c>
    </row>
    <row r="10" spans="1:15">
      <c r="B10" s="5"/>
      <c r="C10" s="217"/>
      <c r="D10" s="5"/>
      <c r="E10" s="5"/>
      <c r="F10" s="5"/>
      <c r="G10" s="5"/>
      <c r="H10" s="5"/>
      <c r="I10" s="16"/>
      <c r="J10" s="16"/>
      <c r="L10" s="217"/>
    </row>
    <row r="12" spans="1:15" ht="28.8">
      <c r="A12" s="6"/>
      <c r="B12" s="6"/>
      <c r="C12" s="211" t="s">
        <v>213</v>
      </c>
      <c r="D12" s="42"/>
      <c r="E12" s="42"/>
      <c r="F12" s="25" t="s">
        <v>224</v>
      </c>
      <c r="G12" s="42"/>
      <c r="H12" s="42"/>
      <c r="K12" s="211" t="s">
        <v>155</v>
      </c>
      <c r="M12" s="156" t="s">
        <v>212</v>
      </c>
    </row>
    <row r="13" spans="1:15">
      <c r="A13" s="26" t="str">
        <f>'Tabla Resultados FC'!C23</f>
        <v>MTU.1.2</v>
      </c>
      <c r="B13" s="30" t="str">
        <f>'Tabla Resultados FC'!D23</f>
        <v>Reducción de emisiones de GEI</v>
      </c>
      <c r="C13" s="212"/>
      <c r="D13" s="42"/>
      <c r="E13" s="42"/>
      <c r="F13" s="132">
        <v>1</v>
      </c>
      <c r="G13" s="42"/>
      <c r="H13" s="42"/>
      <c r="K13" s="212"/>
      <c r="M13" s="157"/>
    </row>
    <row r="14" spans="1:15">
      <c r="A14" s="6"/>
      <c r="B14" s="6"/>
      <c r="C14" s="213"/>
      <c r="D14" s="6"/>
      <c r="E14" s="6"/>
      <c r="F14" s="6"/>
      <c r="G14" s="6"/>
      <c r="H14" s="6"/>
      <c r="I14" s="6"/>
      <c r="J14" s="6"/>
      <c r="K14" s="213"/>
      <c r="L14" s="213"/>
      <c r="M14" s="223"/>
    </row>
    <row r="15" spans="1:15">
      <c r="A15" s="6"/>
      <c r="B15" s="113" t="s">
        <v>152</v>
      </c>
      <c r="C15" s="214" t="s">
        <v>156</v>
      </c>
      <c r="D15" s="108">
        <f>IF(C15="Sí",1)+IF(C15="No",0)</f>
        <v>1</v>
      </c>
      <c r="E15" s="200">
        <f>(COUNTIF(D15:D17,"1"))</f>
        <v>3</v>
      </c>
      <c r="F15" s="129">
        <f>IF($E15=0,(D15*$G$4))+IF($E15=1,(D15*$J$4))+IF($E15=2,(D15*$I$4))+IF($E15=3,(D15*$H$4))</f>
        <v>0.33333333333333331</v>
      </c>
      <c r="G15" s="130">
        <v>0</v>
      </c>
      <c r="H15" s="130">
        <f>F13/3</f>
        <v>0.33333333333333331</v>
      </c>
      <c r="I15" s="130">
        <f>F13/2</f>
        <v>0.5</v>
      </c>
      <c r="J15" s="130">
        <f>F13</f>
        <v>1</v>
      </c>
      <c r="K15" s="214" t="s">
        <v>156</v>
      </c>
      <c r="L15" s="219">
        <f>IF(K15="Sí",1)+IF(K15="No",0)</f>
        <v>1</v>
      </c>
      <c r="M15" s="224">
        <f>F15*L15</f>
        <v>0.33333333333333331</v>
      </c>
    </row>
    <row r="16" spans="1:15" ht="15" thickBot="1">
      <c r="A16" s="6"/>
      <c r="B16" s="115" t="s">
        <v>198</v>
      </c>
      <c r="C16" s="214" t="s">
        <v>156</v>
      </c>
      <c r="D16" s="108">
        <f>IF(C16="Sí",1)+IF(C16="No",0)</f>
        <v>1</v>
      </c>
      <c r="E16" s="201"/>
      <c r="F16" s="129">
        <f>IF($E15=0,(D16*$G$4))+IF($E15=1,(D16*$J$4))+IF($E15=2,(D16*$I$4))+IF($E15=3,(D16*$H$4))</f>
        <v>0.33333333333333331</v>
      </c>
      <c r="G16" s="130"/>
      <c r="H16" s="130"/>
      <c r="I16" s="130"/>
      <c r="J16" s="130"/>
      <c r="K16" s="214" t="s">
        <v>156</v>
      </c>
      <c r="L16" s="219">
        <f t="shared" ref="L16:L17" si="2">IF(K16="Sí",1)+IF(K16="No",0)</f>
        <v>1</v>
      </c>
      <c r="M16" s="224">
        <f>F16*L16</f>
        <v>0.33333333333333331</v>
      </c>
    </row>
    <row r="17" spans="1:15" ht="28.95" customHeight="1" thickBot="1">
      <c r="A17" s="6"/>
      <c r="B17" s="115" t="s">
        <v>154</v>
      </c>
      <c r="C17" s="214" t="s">
        <v>156</v>
      </c>
      <c r="D17" s="108">
        <f t="shared" ref="D17" si="3">IF(C17="Sí",1)+IF(C17="No",0)</f>
        <v>1</v>
      </c>
      <c r="E17" s="202"/>
      <c r="F17" s="129">
        <f>IF($E15=0,(D17*$G$4))+IF($E15=1,(D17*$J$4))+IF($E15=2,(D17*$I$4))+IF($E15=3,(D17*$H$4))</f>
        <v>0.33333333333333331</v>
      </c>
      <c r="G17" s="130"/>
      <c r="H17" s="130"/>
      <c r="I17" s="130"/>
      <c r="J17" s="130"/>
      <c r="K17" s="214" t="s">
        <v>156</v>
      </c>
      <c r="L17" s="219">
        <f t="shared" si="2"/>
        <v>1</v>
      </c>
      <c r="M17" s="224">
        <f>F17*L17</f>
        <v>0.33333333333333331</v>
      </c>
      <c r="N17" s="226">
        <f>M18</f>
        <v>1</v>
      </c>
      <c r="O17" s="227">
        <f>IF(M18&gt;=70%,(M18))+IF(M18&lt;=70%,70%)</f>
        <v>1</v>
      </c>
    </row>
    <row r="18" spans="1:15">
      <c r="B18" s="5"/>
      <c r="C18" s="217"/>
      <c r="D18" s="5"/>
      <c r="E18" s="5"/>
      <c r="F18" s="5"/>
      <c r="G18" s="5"/>
      <c r="H18" s="5"/>
      <c r="I18" s="56">
        <f>SUM(I15:I17)</f>
        <v>0.5</v>
      </c>
      <c r="J18" s="56"/>
      <c r="K18" s="217"/>
      <c r="L18" s="217"/>
      <c r="M18" s="228">
        <f>SUM(M15:M17)</f>
        <v>1</v>
      </c>
    </row>
    <row r="20" spans="1:15" ht="28.8">
      <c r="A20" s="6"/>
      <c r="B20" s="6"/>
      <c r="C20" s="211" t="s">
        <v>213</v>
      </c>
      <c r="D20" s="42"/>
      <c r="E20" s="42"/>
      <c r="F20" s="25" t="s">
        <v>224</v>
      </c>
      <c r="G20" s="42"/>
      <c r="H20" s="42"/>
      <c r="K20" s="211" t="s">
        <v>155</v>
      </c>
      <c r="M20" s="156" t="s">
        <v>212</v>
      </c>
    </row>
    <row r="21" spans="1:15" ht="27" customHeight="1">
      <c r="A21" s="26" t="str">
        <f>'Tabla Resultados FC'!C24</f>
        <v>MTU.1.3</v>
      </c>
      <c r="B21" s="30" t="str">
        <f>'Tabla Resultados FC'!D24</f>
        <v>Potenciación de la autosuficiencia conectada</v>
      </c>
      <c r="C21" s="212"/>
      <c r="D21" s="42"/>
      <c r="E21" s="42"/>
      <c r="F21" s="132">
        <v>1</v>
      </c>
      <c r="G21" s="42"/>
      <c r="H21" s="42"/>
      <c r="K21" s="212"/>
      <c r="M21" s="157"/>
    </row>
    <row r="22" spans="1:15">
      <c r="A22" s="6"/>
      <c r="B22" s="6"/>
      <c r="C22" s="213"/>
      <c r="D22" s="6"/>
      <c r="E22" s="6"/>
      <c r="F22" s="6"/>
      <c r="G22" s="6"/>
      <c r="H22" s="6"/>
      <c r="I22" s="6"/>
      <c r="J22" s="6"/>
      <c r="K22" s="213"/>
      <c r="L22" s="213"/>
      <c r="M22" s="223"/>
    </row>
    <row r="23" spans="1:15">
      <c r="A23" s="6"/>
      <c r="B23" s="107" t="s">
        <v>152</v>
      </c>
      <c r="C23" s="214" t="s">
        <v>156</v>
      </c>
      <c r="D23" s="108">
        <f>IF(C23="Sí",1)+IF(C23="No",0)</f>
        <v>1</v>
      </c>
      <c r="E23" s="197">
        <f>(COUNTIF(D23:D27,"1"))</f>
        <v>3</v>
      </c>
      <c r="F23" s="129">
        <f>IF($E23=0,(D23*$G$4))+IF($E23=1,(D23*$J$4))+IF($E23=2,(D23*$I$4))+IF($E23=3,(D23*$H$4))</f>
        <v>0.33333333333333331</v>
      </c>
      <c r="G23" s="130">
        <v>0</v>
      </c>
      <c r="H23" s="130">
        <f>F21/3</f>
        <v>0.33333333333333331</v>
      </c>
      <c r="I23" s="130">
        <f>F21/2</f>
        <v>0.5</v>
      </c>
      <c r="J23" s="130">
        <f>F21</f>
        <v>1</v>
      </c>
      <c r="K23" s="214" t="s">
        <v>156</v>
      </c>
      <c r="L23" s="219">
        <f>IF(K23="Sí",1)+IF(K23="No",0)</f>
        <v>1</v>
      </c>
      <c r="M23" s="224">
        <f>F23*L23</f>
        <v>0.33333333333333331</v>
      </c>
    </row>
    <row r="24" spans="1:15" ht="14.4" hidden="1" customHeight="1">
      <c r="A24" s="6"/>
      <c r="B24" s="111"/>
      <c r="C24" s="215"/>
      <c r="D24" s="112"/>
      <c r="E24" s="198"/>
      <c r="F24" s="131"/>
      <c r="G24" s="130"/>
      <c r="H24" s="130"/>
      <c r="I24" s="130"/>
      <c r="J24" s="130"/>
      <c r="K24" s="216"/>
      <c r="L24" s="220"/>
      <c r="M24" s="225"/>
    </row>
    <row r="25" spans="1:15" ht="15" thickBot="1">
      <c r="A25" s="6"/>
      <c r="B25" s="115" t="s">
        <v>198</v>
      </c>
      <c r="C25" s="214" t="s">
        <v>156</v>
      </c>
      <c r="D25" s="108">
        <f>IF(C25="Sí",1)+IF(C25="No",0)</f>
        <v>1</v>
      </c>
      <c r="E25" s="198"/>
      <c r="F25" s="129">
        <f>IF($E23=0,(D25*$G$4))+IF($E23=1,(D25*$J$4))+IF($E23=2,(D25*$I$4))+IF($E23=3,(D25*$H$4))</f>
        <v>0.33333333333333331</v>
      </c>
      <c r="G25" s="130"/>
      <c r="H25" s="130"/>
      <c r="I25" s="130"/>
      <c r="J25" s="130"/>
      <c r="K25" s="214" t="s">
        <v>156</v>
      </c>
      <c r="L25" s="219">
        <f t="shared" ref="L25:L27" si="4">IF(K25="Sí",1)+IF(K25="No",0)</f>
        <v>1</v>
      </c>
      <c r="M25" s="224">
        <f>F25*L25</f>
        <v>0.33333333333333331</v>
      </c>
    </row>
    <row r="26" spans="1:15" ht="15" hidden="1" customHeight="1" thickBot="1">
      <c r="A26" s="6"/>
      <c r="B26" s="114"/>
      <c r="C26" s="216"/>
      <c r="D26" s="112"/>
      <c r="E26" s="198"/>
      <c r="F26" s="131"/>
      <c r="G26" s="130"/>
      <c r="H26" s="130"/>
      <c r="I26" s="130"/>
      <c r="J26" s="130"/>
      <c r="K26" s="214" t="s">
        <v>199</v>
      </c>
      <c r="L26" s="220"/>
      <c r="M26" s="225"/>
    </row>
    <row r="27" spans="1:15" ht="28.95" customHeight="1" thickBot="1">
      <c r="A27" s="6"/>
      <c r="B27" s="115" t="s">
        <v>154</v>
      </c>
      <c r="C27" s="214" t="s">
        <v>156</v>
      </c>
      <c r="D27" s="108">
        <f t="shared" ref="D27" si="5">IF(C27="Sí",1)+IF(C27="No",0)</f>
        <v>1</v>
      </c>
      <c r="E27" s="199"/>
      <c r="F27" s="129">
        <f>IF($E23=0,(D27*$G$4))+IF($E23=1,(D27*$J$4))+IF($E23=2,(D27*$I$4))+IF($E23=3,(D27*$H$4))</f>
        <v>0.33333333333333331</v>
      </c>
      <c r="G27" s="130"/>
      <c r="H27" s="130"/>
      <c r="I27" s="130"/>
      <c r="J27" s="130"/>
      <c r="K27" s="214" t="s">
        <v>156</v>
      </c>
      <c r="L27" s="219">
        <f t="shared" si="4"/>
        <v>1</v>
      </c>
      <c r="M27" s="224">
        <f>F27*L27</f>
        <v>0.33333333333333331</v>
      </c>
      <c r="N27" s="226">
        <f>M28</f>
        <v>1</v>
      </c>
      <c r="O27" s="227">
        <f>IF(M28&gt;=70%,(M28))+IF(M28&lt;=70%,70%)</f>
        <v>1</v>
      </c>
    </row>
    <row r="28" spans="1:15">
      <c r="B28" s="5"/>
      <c r="C28" s="217"/>
      <c r="D28" s="5"/>
      <c r="E28" s="5"/>
      <c r="F28" s="5"/>
      <c r="G28" s="5"/>
      <c r="H28" s="5"/>
      <c r="I28" s="56">
        <f>SUM(I23:I27)</f>
        <v>0.5</v>
      </c>
      <c r="J28" s="56"/>
      <c r="K28" s="217"/>
      <c r="L28" s="217"/>
      <c r="M28" s="228">
        <f>SUM(M23:M27)</f>
        <v>1</v>
      </c>
    </row>
    <row r="30" spans="1:15" ht="28.8">
      <c r="A30" s="6"/>
      <c r="B30" s="6"/>
      <c r="C30" s="211" t="s">
        <v>213</v>
      </c>
      <c r="D30" s="42"/>
      <c r="E30" s="42"/>
      <c r="F30" s="25" t="s">
        <v>224</v>
      </c>
      <c r="G30" s="42"/>
      <c r="H30" s="42"/>
      <c r="K30" s="211" t="s">
        <v>155</v>
      </c>
      <c r="M30" s="156" t="s">
        <v>212</v>
      </c>
    </row>
    <row r="31" spans="1:15">
      <c r="A31" s="26" t="str">
        <f>'Tabla Resultados FC'!C25</f>
        <v>MTU.2.1</v>
      </c>
      <c r="B31" s="30" t="str">
        <f>'Tabla Resultados FC'!D25</f>
        <v>Autosuficiencia hídrica conectada</v>
      </c>
      <c r="C31" s="212"/>
      <c r="D31" s="42"/>
      <c r="E31" s="42"/>
      <c r="F31" s="132">
        <v>1</v>
      </c>
      <c r="G31" s="42"/>
      <c r="H31" s="42"/>
      <c r="K31" s="212"/>
      <c r="M31" s="157"/>
    </row>
    <row r="32" spans="1:15">
      <c r="A32" s="6"/>
      <c r="B32" s="6"/>
      <c r="C32" s="213"/>
      <c r="D32" s="6"/>
      <c r="E32" s="6"/>
      <c r="F32" s="6"/>
      <c r="G32" s="6"/>
      <c r="H32" s="6"/>
      <c r="I32" s="6"/>
      <c r="J32" s="6"/>
      <c r="K32" s="213"/>
      <c r="L32" s="213"/>
      <c r="M32" s="223"/>
    </row>
    <row r="33" spans="1:15">
      <c r="A33" s="6"/>
      <c r="B33" s="107" t="s">
        <v>152</v>
      </c>
      <c r="C33" s="214" t="s">
        <v>156</v>
      </c>
      <c r="D33" s="108">
        <f>IF(C33="Sí",1)+IF(C33="No",0)</f>
        <v>1</v>
      </c>
      <c r="E33" s="197">
        <f>(COUNTIF(D33:D37,"1"))</f>
        <v>3</v>
      </c>
      <c r="F33" s="129">
        <f>IF($E33=0,(D33*$G$4))+IF($E33=1,(D33*$J$4))+IF($E33=2,(D33*$I$4))+IF($E33=3,(D33*$H$4))</f>
        <v>0.33333333333333331</v>
      </c>
      <c r="G33" s="130">
        <v>0</v>
      </c>
      <c r="H33" s="130">
        <f>F31/3</f>
        <v>0.33333333333333331</v>
      </c>
      <c r="I33" s="130">
        <f>F31/2</f>
        <v>0.5</v>
      </c>
      <c r="J33" s="130">
        <f>F31</f>
        <v>1</v>
      </c>
      <c r="K33" s="214" t="s">
        <v>156</v>
      </c>
      <c r="L33" s="219">
        <f>IF(K33="Sí",1)+IF(K33="No",0)</f>
        <v>1</v>
      </c>
      <c r="M33" s="224">
        <f>F33*L33</f>
        <v>0.33333333333333331</v>
      </c>
    </row>
    <row r="34" spans="1:15" ht="14.4" hidden="1" customHeight="1">
      <c r="A34" s="6"/>
      <c r="B34" s="111"/>
      <c r="C34" s="215"/>
      <c r="D34" s="112"/>
      <c r="E34" s="198"/>
      <c r="F34" s="131"/>
      <c r="G34" s="130"/>
      <c r="H34" s="130"/>
      <c r="I34" s="130"/>
      <c r="J34" s="130"/>
      <c r="K34" s="216"/>
      <c r="L34" s="220"/>
      <c r="M34" s="225"/>
    </row>
    <row r="35" spans="1:15" ht="15" thickBot="1">
      <c r="A35" s="6"/>
      <c r="B35" s="115" t="s">
        <v>198</v>
      </c>
      <c r="C35" s="214" t="s">
        <v>156</v>
      </c>
      <c r="D35" s="108">
        <f>IF(C35="Sí",1)+IF(C35="No",0)</f>
        <v>1</v>
      </c>
      <c r="E35" s="198"/>
      <c r="F35" s="129">
        <f>IF($E33=0,(D35*$G$4))+IF($E33=1,(D35*$J$4))+IF($E33=2,(D35*$I$4))+IF($E33=3,(D35*$H$4))</f>
        <v>0.33333333333333331</v>
      </c>
      <c r="G35" s="130"/>
      <c r="H35" s="130"/>
      <c r="I35" s="130"/>
      <c r="J35" s="130"/>
      <c r="K35" s="214" t="s">
        <v>156</v>
      </c>
      <c r="L35" s="219">
        <f t="shared" ref="L35:L37" si="6">IF(K35="Sí",1)+IF(K35="No",0)</f>
        <v>1</v>
      </c>
      <c r="M35" s="224">
        <f>F35*L35</f>
        <v>0.33333333333333331</v>
      </c>
    </row>
    <row r="36" spans="1:15" ht="15" hidden="1" customHeight="1" thickBot="1">
      <c r="A36" s="6"/>
      <c r="B36" s="114"/>
      <c r="C36" s="216"/>
      <c r="D36" s="112"/>
      <c r="E36" s="198"/>
      <c r="F36" s="131"/>
      <c r="G36" s="130"/>
      <c r="H36" s="130"/>
      <c r="I36" s="130"/>
      <c r="J36" s="130"/>
      <c r="K36" s="214" t="s">
        <v>199</v>
      </c>
      <c r="L36" s="220"/>
      <c r="M36" s="225"/>
    </row>
    <row r="37" spans="1:15" ht="28.95" customHeight="1" thickBot="1">
      <c r="A37" s="6"/>
      <c r="B37" s="115" t="s">
        <v>154</v>
      </c>
      <c r="C37" s="214" t="s">
        <v>156</v>
      </c>
      <c r="D37" s="108">
        <f t="shared" ref="D37" si="7">IF(C37="Sí",1)+IF(C37="No",0)</f>
        <v>1</v>
      </c>
      <c r="E37" s="199"/>
      <c r="F37" s="129">
        <f>IF($E33=0,(D37*$G$4))+IF($E33=1,(D37*$J$4))+IF($E33=2,(D37*$I$4))+IF($E33=3,(D37*$H$4))</f>
        <v>0.33333333333333331</v>
      </c>
      <c r="G37" s="130"/>
      <c r="H37" s="130"/>
      <c r="I37" s="130"/>
      <c r="J37" s="130"/>
      <c r="K37" s="214" t="s">
        <v>156</v>
      </c>
      <c r="L37" s="219">
        <f t="shared" si="6"/>
        <v>1</v>
      </c>
      <c r="M37" s="224">
        <f>F37*L37</f>
        <v>0.33333333333333331</v>
      </c>
      <c r="N37" s="226">
        <f>M38</f>
        <v>1</v>
      </c>
      <c r="O37" s="227">
        <f>IF(M38&gt;=70%,(M38))+IF(M38&lt;=70%,70%)</f>
        <v>1</v>
      </c>
    </row>
    <row r="38" spans="1:15">
      <c r="B38" s="5"/>
      <c r="C38" s="217"/>
      <c r="D38" s="5"/>
      <c r="E38" s="5"/>
      <c r="F38" s="5"/>
      <c r="G38" s="5"/>
      <c r="H38" s="5"/>
      <c r="I38" s="56">
        <f>SUM(I33:I37)</f>
        <v>0.5</v>
      </c>
      <c r="J38" s="56"/>
      <c r="K38" s="217"/>
      <c r="L38" s="217"/>
      <c r="M38" s="228">
        <f>SUM(M33:M37)</f>
        <v>1</v>
      </c>
    </row>
    <row r="40" spans="1:15" ht="28.8">
      <c r="A40" s="6"/>
      <c r="B40" s="6"/>
      <c r="C40" s="211" t="s">
        <v>213</v>
      </c>
      <c r="D40" s="42"/>
      <c r="E40" s="42"/>
      <c r="F40" s="25" t="s">
        <v>224</v>
      </c>
      <c r="G40" s="42"/>
      <c r="H40" s="42"/>
      <c r="K40" s="211" t="s">
        <v>155</v>
      </c>
      <c r="M40" s="156" t="s">
        <v>212</v>
      </c>
    </row>
    <row r="41" spans="1:15">
      <c r="A41" s="26" t="str">
        <f>'Tabla Resultados FC'!C26</f>
        <v>MTU.2.2</v>
      </c>
      <c r="B41" s="30" t="str">
        <f>'Tabla Resultados FC'!D26</f>
        <v>Eficiencia en la producción, tratamiento  de las aguas y consumo hídrico</v>
      </c>
      <c r="C41" s="212"/>
      <c r="D41" s="42"/>
      <c r="E41" s="42"/>
      <c r="F41" s="132">
        <v>1</v>
      </c>
      <c r="G41" s="42"/>
      <c r="H41" s="42"/>
      <c r="K41" s="212"/>
      <c r="M41" s="157"/>
    </row>
    <row r="42" spans="1:15">
      <c r="A42" s="6"/>
      <c r="B42" s="6"/>
      <c r="C42" s="213"/>
      <c r="D42" s="6"/>
      <c r="E42" s="6"/>
      <c r="F42" s="6"/>
      <c r="G42" s="6"/>
      <c r="H42" s="6"/>
      <c r="I42" s="6"/>
      <c r="J42" s="6"/>
      <c r="K42" s="213"/>
      <c r="L42" s="213"/>
      <c r="M42" s="223"/>
    </row>
    <row r="43" spans="1:15">
      <c r="A43" s="6"/>
      <c r="B43" s="107" t="s">
        <v>152</v>
      </c>
      <c r="C43" s="214" t="s">
        <v>156</v>
      </c>
      <c r="D43" s="108">
        <f>IF(C43="Sí",1)+IF(C43="No",0)</f>
        <v>1</v>
      </c>
      <c r="E43" s="197">
        <f>(COUNTIF(D43:D47,"1"))</f>
        <v>3</v>
      </c>
      <c r="F43" s="129">
        <f>IF($E43=0,(D43*$G$4))+IF($E43=1,(D43*$J$4))+IF($E43=2,(D43*$I$4))+IF($E43=3,(D43*$H$4))</f>
        <v>0.33333333333333331</v>
      </c>
      <c r="G43" s="130">
        <v>0</v>
      </c>
      <c r="H43" s="130">
        <f>F41/3</f>
        <v>0.33333333333333331</v>
      </c>
      <c r="I43" s="130">
        <f>F41/2</f>
        <v>0.5</v>
      </c>
      <c r="J43" s="130">
        <f>F41</f>
        <v>1</v>
      </c>
      <c r="K43" s="214" t="s">
        <v>156</v>
      </c>
      <c r="L43" s="219">
        <f>IF(K43="Sí",1)+IF(K43="No",0)</f>
        <v>1</v>
      </c>
      <c r="M43" s="224">
        <f>F43*L43</f>
        <v>0.33333333333333331</v>
      </c>
    </row>
    <row r="44" spans="1:15" ht="14.4" hidden="1" customHeight="1">
      <c r="A44" s="6"/>
      <c r="B44" s="111"/>
      <c r="C44" s="215"/>
      <c r="D44" s="112"/>
      <c r="E44" s="198"/>
      <c r="F44" s="131"/>
      <c r="G44" s="130"/>
      <c r="H44" s="130"/>
      <c r="I44" s="130"/>
      <c r="J44" s="130"/>
      <c r="K44" s="216"/>
      <c r="L44" s="220"/>
      <c r="M44" s="225"/>
    </row>
    <row r="45" spans="1:15" ht="15" thickBot="1">
      <c r="A45" s="6"/>
      <c r="B45" s="115" t="s">
        <v>198</v>
      </c>
      <c r="C45" s="214" t="s">
        <v>156</v>
      </c>
      <c r="D45" s="108">
        <f>IF(C45="Sí",1)+IF(C45="No",0)</f>
        <v>1</v>
      </c>
      <c r="E45" s="198"/>
      <c r="F45" s="129">
        <f>IF($E43=0,(D45*$G$4))+IF($E43=1,(D45*$J$4))+IF($E43=2,(D45*$I$4))+IF($E43=3,(D45*$H$4))</f>
        <v>0.33333333333333331</v>
      </c>
      <c r="G45" s="130"/>
      <c r="H45" s="130"/>
      <c r="I45" s="130"/>
      <c r="J45" s="130"/>
      <c r="K45" s="214" t="s">
        <v>156</v>
      </c>
      <c r="L45" s="219">
        <f t="shared" ref="L45:L47" si="8">IF(K45="Sí",1)+IF(K45="No",0)</f>
        <v>1</v>
      </c>
      <c r="M45" s="224">
        <f>F45*L45</f>
        <v>0.33333333333333331</v>
      </c>
    </row>
    <row r="46" spans="1:15" ht="15" hidden="1" customHeight="1" thickBot="1">
      <c r="A46" s="6"/>
      <c r="B46" s="114"/>
      <c r="C46" s="216"/>
      <c r="D46" s="112"/>
      <c r="E46" s="198"/>
      <c r="F46" s="131"/>
      <c r="G46" s="130"/>
      <c r="H46" s="130"/>
      <c r="I46" s="130"/>
      <c r="J46" s="130"/>
      <c r="K46" s="214" t="s">
        <v>199</v>
      </c>
      <c r="L46" s="220"/>
      <c r="M46" s="225"/>
    </row>
    <row r="47" spans="1:15" ht="28.95" customHeight="1" thickBot="1">
      <c r="A47" s="6"/>
      <c r="B47" s="115" t="s">
        <v>154</v>
      </c>
      <c r="C47" s="214" t="s">
        <v>156</v>
      </c>
      <c r="D47" s="108">
        <f t="shared" ref="D47" si="9">IF(C47="Sí",1)+IF(C47="No",0)</f>
        <v>1</v>
      </c>
      <c r="E47" s="199"/>
      <c r="F47" s="129">
        <f>IF($E43=0,(D47*$G$4))+IF($E43=1,(D47*$J$4))+IF($E43=2,(D47*$I$4))+IF($E43=3,(D47*$H$4))</f>
        <v>0.33333333333333331</v>
      </c>
      <c r="G47" s="130"/>
      <c r="H47" s="130"/>
      <c r="I47" s="130"/>
      <c r="J47" s="130"/>
      <c r="K47" s="214" t="s">
        <v>156</v>
      </c>
      <c r="L47" s="219">
        <f t="shared" si="8"/>
        <v>1</v>
      </c>
      <c r="M47" s="224">
        <f>F47*L47</f>
        <v>0.33333333333333331</v>
      </c>
      <c r="N47" s="226">
        <f>M48</f>
        <v>1</v>
      </c>
      <c r="O47" s="227">
        <f>IF(M48&gt;=70%,(M48))+IF(M48&lt;=70%,70%)</f>
        <v>1</v>
      </c>
    </row>
    <row r="48" spans="1:15">
      <c r="B48" s="5"/>
      <c r="C48" s="217"/>
      <c r="D48" s="5"/>
      <c r="E48" s="5"/>
      <c r="F48" s="5"/>
      <c r="G48" s="5"/>
      <c r="H48" s="5"/>
      <c r="I48" s="56">
        <f>SUM(I43:I47)</f>
        <v>0.5</v>
      </c>
      <c r="J48" s="56"/>
      <c r="K48" s="217"/>
      <c r="L48" s="217"/>
      <c r="M48" s="228">
        <f>SUM(M43:M47)</f>
        <v>1</v>
      </c>
    </row>
    <row r="50" spans="1:15" ht="28.8">
      <c r="A50" s="6"/>
      <c r="B50" s="6"/>
      <c r="C50" s="211" t="s">
        <v>213</v>
      </c>
      <c r="D50" s="42"/>
      <c r="E50" s="42"/>
      <c r="F50" s="25" t="s">
        <v>224</v>
      </c>
      <c r="G50" s="42"/>
      <c r="H50" s="42"/>
      <c r="K50" s="211" t="s">
        <v>155</v>
      </c>
      <c r="M50" s="156" t="s">
        <v>212</v>
      </c>
    </row>
    <row r="51" spans="1:15">
      <c r="A51" s="26" t="str">
        <f>'Tabla Resultados FC'!C27</f>
        <v>MTU.2.3</v>
      </c>
      <c r="B51" s="30" t="str">
        <f>'Tabla Resultados FC'!D27</f>
        <v>Potenciación de las SbN</v>
      </c>
      <c r="C51" s="212"/>
      <c r="D51" s="42"/>
      <c r="E51" s="42"/>
      <c r="F51" s="132">
        <v>1</v>
      </c>
      <c r="G51" s="42"/>
      <c r="H51" s="42"/>
      <c r="K51" s="212"/>
      <c r="M51" s="157"/>
    </row>
    <row r="52" spans="1:15">
      <c r="A52" s="6"/>
      <c r="B52" s="6"/>
      <c r="C52" s="213"/>
      <c r="D52" s="6"/>
      <c r="E52" s="6"/>
      <c r="F52" s="6"/>
      <c r="G52" s="6"/>
      <c r="H52" s="6"/>
      <c r="I52" s="6"/>
      <c r="J52" s="6"/>
      <c r="K52" s="213"/>
      <c r="L52" s="213"/>
      <c r="M52" s="223"/>
    </row>
    <row r="53" spans="1:15">
      <c r="A53" s="6"/>
      <c r="B53" s="107" t="s">
        <v>152</v>
      </c>
      <c r="C53" s="214" t="s">
        <v>156</v>
      </c>
      <c r="D53" s="108">
        <f>IF(C53="Sí",1)+IF(C53="No",0)</f>
        <v>1</v>
      </c>
      <c r="E53" s="197">
        <f>(COUNTIF(D53:D57,"1"))</f>
        <v>3</v>
      </c>
      <c r="F53" s="129">
        <f>IF($E53=0,(D53*$G$4))+IF($E53=1,(D53*$J$4))+IF($E53=2,(D53*$I$4))+IF($E53=3,(D53*$H$4))</f>
        <v>0.33333333333333331</v>
      </c>
      <c r="G53" s="130">
        <v>0</v>
      </c>
      <c r="H53" s="130">
        <f>F51/3</f>
        <v>0.33333333333333331</v>
      </c>
      <c r="I53" s="130">
        <f>F51/2</f>
        <v>0.5</v>
      </c>
      <c r="J53" s="130">
        <f>F51</f>
        <v>1</v>
      </c>
      <c r="K53" s="214" t="s">
        <v>156</v>
      </c>
      <c r="L53" s="219">
        <f>IF(K53="Sí",1)+IF(K53="No",0)</f>
        <v>1</v>
      </c>
      <c r="M53" s="224">
        <f>F53*L53</f>
        <v>0.33333333333333331</v>
      </c>
    </row>
    <row r="54" spans="1:15" ht="14.4" hidden="1" customHeight="1">
      <c r="A54" s="6"/>
      <c r="B54" s="111"/>
      <c r="C54" s="215"/>
      <c r="D54" s="112"/>
      <c r="E54" s="198"/>
      <c r="F54" s="131"/>
      <c r="G54" s="130"/>
      <c r="H54" s="130"/>
      <c r="I54" s="130"/>
      <c r="J54" s="130"/>
      <c r="K54" s="216"/>
      <c r="L54" s="220"/>
      <c r="M54" s="225"/>
    </row>
    <row r="55" spans="1:15" ht="15" thickBot="1">
      <c r="A55" s="6"/>
      <c r="B55" s="115" t="s">
        <v>198</v>
      </c>
      <c r="C55" s="214" t="s">
        <v>156</v>
      </c>
      <c r="D55" s="108">
        <f>IF(C55="Sí",1)+IF(C55="No",0)</f>
        <v>1</v>
      </c>
      <c r="E55" s="198"/>
      <c r="F55" s="129">
        <f>IF($E53=0,(D55*$G$4))+IF($E53=1,(D55*$J$4))+IF($E53=2,(D55*$I$4))+IF($E53=3,(D55*$H$4))</f>
        <v>0.33333333333333331</v>
      </c>
      <c r="G55" s="130"/>
      <c r="H55" s="130"/>
      <c r="I55" s="130"/>
      <c r="J55" s="130"/>
      <c r="K55" s="214" t="s">
        <v>156</v>
      </c>
      <c r="L55" s="219">
        <f t="shared" ref="L55:L57" si="10">IF(K55="Sí",1)+IF(K55="No",0)</f>
        <v>1</v>
      </c>
      <c r="M55" s="224">
        <f>F55*L55</f>
        <v>0.33333333333333331</v>
      </c>
    </row>
    <row r="56" spans="1:15" ht="15" hidden="1" customHeight="1" thickBot="1">
      <c r="A56" s="6"/>
      <c r="B56" s="114"/>
      <c r="C56" s="216"/>
      <c r="D56" s="112"/>
      <c r="E56" s="198"/>
      <c r="F56" s="131"/>
      <c r="G56" s="130"/>
      <c r="H56" s="130"/>
      <c r="I56" s="130"/>
      <c r="J56" s="130"/>
      <c r="K56" s="214" t="s">
        <v>199</v>
      </c>
      <c r="L56" s="220"/>
      <c r="M56" s="225"/>
    </row>
    <row r="57" spans="1:15" ht="28.95" customHeight="1" thickBot="1">
      <c r="A57" s="6"/>
      <c r="B57" s="115" t="s">
        <v>154</v>
      </c>
      <c r="C57" s="214" t="s">
        <v>156</v>
      </c>
      <c r="D57" s="108">
        <f t="shared" ref="D57" si="11">IF(C57="Sí",1)+IF(C57="No",0)</f>
        <v>1</v>
      </c>
      <c r="E57" s="199"/>
      <c r="F57" s="129">
        <f>IF($E53=0,(D57*$G$4))+IF($E53=1,(D57*$J$4))+IF($E53=2,(D57*$I$4))+IF($E53=3,(D57*$H$4))</f>
        <v>0.33333333333333331</v>
      </c>
      <c r="G57" s="130"/>
      <c r="H57" s="130"/>
      <c r="I57" s="130"/>
      <c r="J57" s="130"/>
      <c r="K57" s="214" t="s">
        <v>156</v>
      </c>
      <c r="L57" s="219">
        <f t="shared" si="10"/>
        <v>1</v>
      </c>
      <c r="M57" s="224">
        <f>F57*L57</f>
        <v>0.33333333333333331</v>
      </c>
      <c r="N57" s="226">
        <f>M58</f>
        <v>1</v>
      </c>
      <c r="O57" s="227">
        <f>IF(M58&gt;=70%,(M58))+IF(M58&lt;=70%,70%)</f>
        <v>1</v>
      </c>
    </row>
    <row r="58" spans="1:15">
      <c r="B58" s="5"/>
      <c r="C58" s="217"/>
      <c r="D58" s="5"/>
      <c r="E58" s="5"/>
      <c r="F58" s="5"/>
      <c r="G58" s="5"/>
      <c r="H58" s="5"/>
      <c r="I58" s="56">
        <f>SUM(I53:I57)</f>
        <v>0.5</v>
      </c>
      <c r="J58" s="56"/>
      <c r="K58" s="217"/>
      <c r="L58" s="217"/>
      <c r="M58" s="228">
        <f>SUM(M53:M57)</f>
        <v>1</v>
      </c>
    </row>
    <row r="60" spans="1:15" ht="28.8">
      <c r="A60" s="6"/>
      <c r="B60" s="6"/>
      <c r="C60" s="211" t="s">
        <v>213</v>
      </c>
      <c r="D60" s="42"/>
      <c r="E60" s="42"/>
      <c r="F60" s="25" t="s">
        <v>224</v>
      </c>
      <c r="G60" s="42"/>
      <c r="H60" s="42"/>
      <c r="K60" s="211" t="s">
        <v>155</v>
      </c>
      <c r="M60" s="156" t="s">
        <v>212</v>
      </c>
    </row>
    <row r="61" spans="1:15">
      <c r="A61" s="26" t="str">
        <f>'Tabla Resultados FC'!C28</f>
        <v>MTU.3.1</v>
      </c>
      <c r="B61" s="30" t="str">
        <f>'Tabla Resultados FC'!D28</f>
        <v>Compatibilidad de la protección del sistema natural con la gestión de residuos</v>
      </c>
      <c r="C61" s="212"/>
      <c r="D61" s="42"/>
      <c r="E61" s="42"/>
      <c r="F61" s="132">
        <v>1</v>
      </c>
      <c r="G61" s="42"/>
      <c r="H61" s="42"/>
      <c r="K61" s="212"/>
      <c r="M61" s="157"/>
    </row>
    <row r="62" spans="1:15">
      <c r="A62" s="6"/>
      <c r="B62" s="6"/>
      <c r="C62" s="213"/>
      <c r="D62" s="6"/>
      <c r="E62" s="6"/>
      <c r="F62" s="6"/>
      <c r="G62" s="6"/>
      <c r="H62" s="6"/>
      <c r="I62" s="6"/>
      <c r="J62" s="6"/>
      <c r="K62" s="213"/>
      <c r="L62" s="213"/>
      <c r="M62" s="223"/>
    </row>
    <row r="63" spans="1:15">
      <c r="A63" s="6"/>
      <c r="B63" s="107" t="s">
        <v>152</v>
      </c>
      <c r="C63" s="214" t="s">
        <v>156</v>
      </c>
      <c r="D63" s="108">
        <f>IF(C63="Sí",1)+IF(C63="No",0)</f>
        <v>1</v>
      </c>
      <c r="E63" s="197">
        <f>(COUNTIF(D63:D67,"1"))</f>
        <v>3</v>
      </c>
      <c r="F63" s="129">
        <f>IF($E63=0,(D63*$G$4))+IF($E63=1,(D63*$J$4))+IF($E63=2,(D63*$I$4))+IF($E63=3,(D63*$H$4))</f>
        <v>0.33333333333333331</v>
      </c>
      <c r="G63" s="130">
        <v>0</v>
      </c>
      <c r="H63" s="130">
        <f>F61/3</f>
        <v>0.33333333333333331</v>
      </c>
      <c r="I63" s="130">
        <f>F61/2</f>
        <v>0.5</v>
      </c>
      <c r="J63" s="130">
        <f>F61</f>
        <v>1</v>
      </c>
      <c r="K63" s="214" t="s">
        <v>156</v>
      </c>
      <c r="L63" s="219">
        <f>IF(K63="Sí",1)+IF(K63="No",0)</f>
        <v>1</v>
      </c>
      <c r="M63" s="224">
        <f>F63*L63</f>
        <v>0.33333333333333331</v>
      </c>
    </row>
    <row r="64" spans="1:15" ht="14.4" hidden="1" customHeight="1">
      <c r="A64" s="6"/>
      <c r="B64" s="111"/>
      <c r="C64" s="215"/>
      <c r="D64" s="112"/>
      <c r="E64" s="198"/>
      <c r="F64" s="131"/>
      <c r="G64" s="130"/>
      <c r="H64" s="130"/>
      <c r="I64" s="130"/>
      <c r="J64" s="130"/>
      <c r="K64" s="216"/>
      <c r="L64" s="220"/>
      <c r="M64" s="225"/>
    </row>
    <row r="65" spans="1:18" ht="15" thickBot="1">
      <c r="A65" s="6"/>
      <c r="B65" s="115" t="s">
        <v>198</v>
      </c>
      <c r="C65" s="214" t="s">
        <v>156</v>
      </c>
      <c r="D65" s="108">
        <f>IF(C65="Sí",1)+IF(C65="No",0)</f>
        <v>1</v>
      </c>
      <c r="E65" s="198"/>
      <c r="F65" s="129">
        <f>IF($E63=0,(D65*$G$4))+IF($E63=1,(D65*$J$4))+IF($E63=2,(D65*$I$4))+IF($E63=3,(D65*$H$4))</f>
        <v>0.33333333333333331</v>
      </c>
      <c r="G65" s="130"/>
      <c r="H65" s="130"/>
      <c r="I65" s="130"/>
      <c r="J65" s="130"/>
      <c r="K65" s="214" t="s">
        <v>156</v>
      </c>
      <c r="L65" s="219">
        <f t="shared" ref="L65:L67" si="12">IF(K65="Sí",1)+IF(K65="No",0)</f>
        <v>1</v>
      </c>
      <c r="M65" s="224">
        <f>F65*L65</f>
        <v>0.33333333333333331</v>
      </c>
    </row>
    <row r="66" spans="1:18" ht="15" hidden="1" customHeight="1" thickBot="1">
      <c r="A66" s="6"/>
      <c r="B66" s="114"/>
      <c r="C66" s="216"/>
      <c r="D66" s="112"/>
      <c r="E66" s="198"/>
      <c r="F66" s="131"/>
      <c r="G66" s="130"/>
      <c r="H66" s="130"/>
      <c r="I66" s="130"/>
      <c r="J66" s="130"/>
      <c r="K66" s="214" t="s">
        <v>199</v>
      </c>
      <c r="L66" s="220"/>
      <c r="M66" s="225"/>
    </row>
    <row r="67" spans="1:18" ht="28.95" customHeight="1" thickBot="1">
      <c r="A67" s="6"/>
      <c r="B67" s="115" t="s">
        <v>154</v>
      </c>
      <c r="C67" s="214" t="s">
        <v>156</v>
      </c>
      <c r="D67" s="108">
        <f t="shared" ref="D67" si="13">IF(C67="Sí",1)+IF(C67="No",0)</f>
        <v>1</v>
      </c>
      <c r="E67" s="199"/>
      <c r="F67" s="129">
        <f>IF($E63=0,(D67*$G$4))+IF($E63=1,(D67*$J$4))+IF($E63=2,(D67*$I$4))+IF($E63=3,(D67*$H$4))</f>
        <v>0.33333333333333331</v>
      </c>
      <c r="G67" s="130"/>
      <c r="H67" s="130"/>
      <c r="I67" s="130"/>
      <c r="J67" s="130"/>
      <c r="K67" s="214" t="s">
        <v>156</v>
      </c>
      <c r="L67" s="219">
        <f t="shared" si="12"/>
        <v>1</v>
      </c>
      <c r="M67" s="224">
        <f>F67*L67</f>
        <v>0.33333333333333331</v>
      </c>
      <c r="N67" s="226">
        <f>M68</f>
        <v>1</v>
      </c>
      <c r="O67" s="227">
        <f>IF(M68&gt;=70%,(M68))+IF(M68&lt;=70%,70%)</f>
        <v>1</v>
      </c>
    </row>
    <row r="68" spans="1:18">
      <c r="B68" s="5"/>
      <c r="C68" s="217"/>
      <c r="D68" s="5"/>
      <c r="E68" s="5"/>
      <c r="F68" s="5"/>
      <c r="G68" s="5"/>
      <c r="H68" s="5"/>
      <c r="I68" s="56">
        <f>SUM(I63:I67)</f>
        <v>0.5</v>
      </c>
      <c r="J68" s="56"/>
      <c r="K68" s="217"/>
      <c r="L68" s="217"/>
      <c r="M68" s="228">
        <f>SUM(M63:M67)</f>
        <v>1</v>
      </c>
    </row>
    <row r="69" spans="1:18">
      <c r="A69" s="119"/>
      <c r="B69" s="119"/>
      <c r="C69" s="229"/>
      <c r="D69" s="119"/>
      <c r="E69" s="119"/>
      <c r="F69" s="119"/>
      <c r="G69" s="119"/>
      <c r="H69" s="119"/>
      <c r="I69" s="119"/>
      <c r="J69" s="119"/>
      <c r="K69" s="229"/>
      <c r="L69" s="229"/>
      <c r="M69" s="233"/>
      <c r="N69" s="233"/>
      <c r="O69" s="233"/>
      <c r="P69" s="119"/>
      <c r="Q69" s="119"/>
      <c r="R69" s="119"/>
    </row>
    <row r="70" spans="1:18" ht="28.8">
      <c r="A70" s="6"/>
      <c r="B70" s="6"/>
      <c r="C70" s="211" t="s">
        <v>213</v>
      </c>
      <c r="D70" s="42"/>
      <c r="E70" s="42"/>
      <c r="F70" s="25" t="s">
        <v>224</v>
      </c>
      <c r="G70" s="42"/>
      <c r="H70" s="42"/>
      <c r="K70" s="211" t="s">
        <v>155</v>
      </c>
      <c r="M70" s="156" t="s">
        <v>212</v>
      </c>
    </row>
    <row r="71" spans="1:18">
      <c r="A71" s="26" t="str">
        <f>'Tabla Resultados FC'!C29</f>
        <v>MTU.3.2</v>
      </c>
      <c r="B71" s="30" t="str">
        <f>'Tabla Resultados FC'!D29</f>
        <v>Viabilizar el principio de autosuficiencia</v>
      </c>
      <c r="C71" s="212"/>
      <c r="D71" s="42"/>
      <c r="E71" s="42"/>
      <c r="F71" s="132">
        <v>1</v>
      </c>
      <c r="G71" s="42"/>
      <c r="H71" s="42"/>
      <c r="K71" s="212"/>
      <c r="M71" s="157"/>
    </row>
    <row r="72" spans="1:18">
      <c r="A72" s="6"/>
      <c r="B72" s="6"/>
      <c r="C72" s="213"/>
      <c r="D72" s="6"/>
      <c r="E72" s="6"/>
      <c r="F72" s="6"/>
      <c r="G72" s="6"/>
      <c r="H72" s="6"/>
      <c r="I72" s="6"/>
      <c r="J72" s="6"/>
      <c r="K72" s="213"/>
      <c r="L72" s="213"/>
      <c r="M72" s="223"/>
    </row>
    <row r="73" spans="1:18">
      <c r="A73" s="6"/>
      <c r="B73" s="107" t="s">
        <v>152</v>
      </c>
      <c r="C73" s="214" t="s">
        <v>156</v>
      </c>
      <c r="D73" s="108">
        <f>IF(C73="Sí",1)+IF(C73="No",0)</f>
        <v>1</v>
      </c>
      <c r="E73" s="197">
        <f>(COUNTIF(D73:D77,"1"))</f>
        <v>3</v>
      </c>
      <c r="F73" s="129">
        <f>IF($E73=0,(D73*$G$4))+IF($E73=1,(D73*$J$4))+IF($E73=2,(D73*$I$4))+IF($E73=3,(D73*$H$4))</f>
        <v>0.33333333333333331</v>
      </c>
      <c r="G73" s="130">
        <v>0</v>
      </c>
      <c r="H73" s="130">
        <f>F71/3</f>
        <v>0.33333333333333331</v>
      </c>
      <c r="I73" s="130">
        <f>F71/2</f>
        <v>0.5</v>
      </c>
      <c r="J73" s="130">
        <f>F71</f>
        <v>1</v>
      </c>
      <c r="K73" s="214" t="s">
        <v>156</v>
      </c>
      <c r="L73" s="219">
        <f>IF(K73="Sí",1)+IF(K73="No",0)</f>
        <v>1</v>
      </c>
      <c r="M73" s="224">
        <f>F73*L73</f>
        <v>0.33333333333333331</v>
      </c>
    </row>
    <row r="74" spans="1:18" ht="14.4" hidden="1" customHeight="1">
      <c r="A74" s="6"/>
      <c r="B74" s="111"/>
      <c r="C74" s="215"/>
      <c r="D74" s="112"/>
      <c r="E74" s="198"/>
      <c r="F74" s="131"/>
      <c r="G74" s="130"/>
      <c r="H74" s="130"/>
      <c r="I74" s="130"/>
      <c r="J74" s="130"/>
      <c r="K74" s="216"/>
      <c r="L74" s="220"/>
      <c r="M74" s="225"/>
    </row>
    <row r="75" spans="1:18" ht="15" thickBot="1">
      <c r="A75" s="6"/>
      <c r="B75" s="115" t="s">
        <v>198</v>
      </c>
      <c r="C75" s="214" t="s">
        <v>156</v>
      </c>
      <c r="D75" s="108">
        <f>IF(C75="Sí",1)+IF(C75="No",0)</f>
        <v>1</v>
      </c>
      <c r="E75" s="198"/>
      <c r="F75" s="129">
        <f>IF($E73=0,(D75*$G$4))+IF($E73=1,(D75*$J$4))+IF($E73=2,(D75*$I$4))+IF($E73=3,(D75*$H$4))</f>
        <v>0.33333333333333331</v>
      </c>
      <c r="G75" s="130"/>
      <c r="H75" s="130"/>
      <c r="I75" s="130"/>
      <c r="J75" s="130"/>
      <c r="K75" s="214" t="s">
        <v>156</v>
      </c>
      <c r="L75" s="219">
        <f t="shared" ref="L75:L77" si="14">IF(K75="Sí",1)+IF(K75="No",0)</f>
        <v>1</v>
      </c>
      <c r="M75" s="224">
        <f>F75*L75</f>
        <v>0.33333333333333331</v>
      </c>
    </row>
    <row r="76" spans="1:18" ht="15" hidden="1" customHeight="1" thickBot="1">
      <c r="A76" s="6"/>
      <c r="B76" s="114"/>
      <c r="C76" s="216"/>
      <c r="D76" s="112"/>
      <c r="E76" s="198"/>
      <c r="F76" s="131"/>
      <c r="G76" s="130"/>
      <c r="H76" s="130"/>
      <c r="I76" s="130"/>
      <c r="J76" s="130"/>
      <c r="K76" s="214" t="s">
        <v>199</v>
      </c>
      <c r="L76" s="220"/>
      <c r="M76" s="225"/>
    </row>
    <row r="77" spans="1:18" ht="28.95" customHeight="1" thickBot="1">
      <c r="A77" s="6"/>
      <c r="B77" s="115" t="s">
        <v>154</v>
      </c>
      <c r="C77" s="214" t="s">
        <v>156</v>
      </c>
      <c r="D77" s="108">
        <f t="shared" ref="D77" si="15">IF(C77="Sí",1)+IF(C77="No",0)</f>
        <v>1</v>
      </c>
      <c r="E77" s="199"/>
      <c r="F77" s="129">
        <f>IF($E73=0,(D77*$G$4))+IF($E73=1,(D77*$J$4))+IF($E73=2,(D77*$I$4))+IF($E73=3,(D77*$H$4))</f>
        <v>0.33333333333333331</v>
      </c>
      <c r="G77" s="130"/>
      <c r="H77" s="130"/>
      <c r="I77" s="130"/>
      <c r="J77" s="130"/>
      <c r="K77" s="214" t="s">
        <v>156</v>
      </c>
      <c r="L77" s="219">
        <f t="shared" si="14"/>
        <v>1</v>
      </c>
      <c r="M77" s="224">
        <f>F77*L77</f>
        <v>0.33333333333333331</v>
      </c>
      <c r="N77" s="226">
        <f>M78</f>
        <v>1</v>
      </c>
      <c r="O77" s="227">
        <f>IF(M78&gt;=70%,(M78))+IF(M78&lt;=70%,70%)</f>
        <v>1</v>
      </c>
    </row>
    <row r="78" spans="1:18">
      <c r="B78" s="5"/>
      <c r="C78" s="217"/>
      <c r="D78" s="5"/>
      <c r="E78" s="5"/>
      <c r="F78" s="5"/>
      <c r="G78" s="5"/>
      <c r="H78" s="5"/>
      <c r="I78" s="56">
        <f>SUM(I73:I77)</f>
        <v>0.5</v>
      </c>
      <c r="J78" s="56"/>
      <c r="K78" s="217"/>
      <c r="L78" s="217"/>
      <c r="M78" s="228">
        <f>SUM(M73:M77)</f>
        <v>1</v>
      </c>
    </row>
    <row r="80" spans="1:18" ht="28.8">
      <c r="A80" s="6"/>
      <c r="B80" s="6"/>
      <c r="C80" s="211" t="s">
        <v>213</v>
      </c>
      <c r="D80" s="42"/>
      <c r="E80" s="42"/>
      <c r="F80" s="25" t="s">
        <v>224</v>
      </c>
      <c r="G80" s="42"/>
      <c r="H80" s="42"/>
      <c r="K80" s="211" t="s">
        <v>155</v>
      </c>
      <c r="M80" s="156" t="s">
        <v>212</v>
      </c>
    </row>
    <row r="81" spans="1:15">
      <c r="A81" s="26" t="str">
        <f>'Tabla Resultados FC'!C30</f>
        <v>MTU.3.3</v>
      </c>
      <c r="B81" s="30" t="str">
        <f>'Tabla Resultados FC'!D30</f>
        <v>Reducción de emisiones de GEI</v>
      </c>
      <c r="C81" s="212"/>
      <c r="D81" s="42"/>
      <c r="E81" s="42"/>
      <c r="F81" s="132">
        <v>1</v>
      </c>
      <c r="G81" s="42"/>
      <c r="H81" s="42"/>
      <c r="K81" s="212"/>
      <c r="M81" s="157"/>
    </row>
    <row r="82" spans="1:15">
      <c r="A82" s="6"/>
      <c r="B82" s="6"/>
      <c r="C82" s="213"/>
      <c r="D82" s="6"/>
      <c r="E82" s="6"/>
      <c r="F82" s="6"/>
      <c r="G82" s="6"/>
      <c r="H82" s="6"/>
      <c r="I82" s="6"/>
      <c r="J82" s="6"/>
      <c r="K82" s="213"/>
      <c r="L82" s="213"/>
      <c r="M82" s="223"/>
    </row>
    <row r="83" spans="1:15">
      <c r="A83" s="6"/>
      <c r="B83" s="107" t="s">
        <v>152</v>
      </c>
      <c r="C83" s="214" t="s">
        <v>156</v>
      </c>
      <c r="D83" s="108">
        <f>IF(C83="Sí",1)+IF(C83="No",0)</f>
        <v>1</v>
      </c>
      <c r="E83" s="197">
        <f>(COUNTIF(D83:D87,"1"))</f>
        <v>3</v>
      </c>
      <c r="F83" s="129">
        <f>IF($E83=0,(D83*$G$4))+IF($E83=1,(D83*$J$4))+IF($E83=2,(D83*$I$4))+IF($E83=3,(D83*$H$4))</f>
        <v>0.33333333333333331</v>
      </c>
      <c r="G83" s="130">
        <v>0</v>
      </c>
      <c r="H83" s="130">
        <f>F81/3</f>
        <v>0.33333333333333331</v>
      </c>
      <c r="I83" s="130">
        <f>F81/2</f>
        <v>0.5</v>
      </c>
      <c r="J83" s="130">
        <f>F81</f>
        <v>1</v>
      </c>
      <c r="K83" s="214" t="s">
        <v>156</v>
      </c>
      <c r="L83" s="219">
        <f>IF(K83="Sí",1)+IF(K83="No",0)</f>
        <v>1</v>
      </c>
      <c r="M83" s="224">
        <f>F83*L83</f>
        <v>0.33333333333333331</v>
      </c>
    </row>
    <row r="84" spans="1:15" ht="14.4" hidden="1" customHeight="1">
      <c r="A84" s="6"/>
      <c r="B84" s="111"/>
      <c r="C84" s="215"/>
      <c r="D84" s="112"/>
      <c r="E84" s="198"/>
      <c r="F84" s="131"/>
      <c r="G84" s="130"/>
      <c r="H84" s="130"/>
      <c r="I84" s="130"/>
      <c r="J84" s="130"/>
      <c r="K84" s="216"/>
      <c r="L84" s="220"/>
      <c r="M84" s="225"/>
    </row>
    <row r="85" spans="1:15" ht="15" thickBot="1">
      <c r="A85" s="6"/>
      <c r="B85" s="115" t="s">
        <v>198</v>
      </c>
      <c r="C85" s="214" t="s">
        <v>156</v>
      </c>
      <c r="D85" s="108">
        <f>IF(C85="Sí",1)+IF(C85="No",0)</f>
        <v>1</v>
      </c>
      <c r="E85" s="198"/>
      <c r="F85" s="129">
        <f>IF($E83=0,(D85*$G$4))+IF($E83=1,(D85*$J$4))+IF($E83=2,(D85*$I$4))+IF($E83=3,(D85*$H$4))</f>
        <v>0.33333333333333331</v>
      </c>
      <c r="G85" s="130"/>
      <c r="H85" s="130"/>
      <c r="I85" s="130"/>
      <c r="J85" s="130"/>
      <c r="K85" s="214" t="s">
        <v>156</v>
      </c>
      <c r="L85" s="219">
        <f t="shared" ref="L85:L87" si="16">IF(K85="Sí",1)+IF(K85="No",0)</f>
        <v>1</v>
      </c>
      <c r="M85" s="224">
        <f>F85*L85</f>
        <v>0.33333333333333331</v>
      </c>
    </row>
    <row r="86" spans="1:15" ht="15" hidden="1" customHeight="1" thickBot="1">
      <c r="A86" s="6"/>
      <c r="B86" s="114"/>
      <c r="C86" s="216"/>
      <c r="D86" s="112"/>
      <c r="E86" s="198"/>
      <c r="F86" s="131"/>
      <c r="G86" s="130"/>
      <c r="H86" s="130"/>
      <c r="I86" s="130"/>
      <c r="J86" s="130"/>
      <c r="K86" s="214" t="s">
        <v>199</v>
      </c>
      <c r="L86" s="220"/>
      <c r="M86" s="225"/>
    </row>
    <row r="87" spans="1:15" ht="28.95" customHeight="1" thickBot="1">
      <c r="A87" s="6"/>
      <c r="B87" s="115" t="s">
        <v>154</v>
      </c>
      <c r="C87" s="214" t="s">
        <v>156</v>
      </c>
      <c r="D87" s="108">
        <f t="shared" ref="D87" si="17">IF(C87="Sí",1)+IF(C87="No",0)</f>
        <v>1</v>
      </c>
      <c r="E87" s="199"/>
      <c r="F87" s="129">
        <f>IF($E83=0,(D87*$G$4))+IF($E83=1,(D87*$J$4))+IF($E83=2,(D87*$I$4))+IF($E83=3,(D87*$H$4))</f>
        <v>0.33333333333333331</v>
      </c>
      <c r="G87" s="130"/>
      <c r="H87" s="130"/>
      <c r="I87" s="130"/>
      <c r="J87" s="130"/>
      <c r="K87" s="214" t="s">
        <v>156</v>
      </c>
      <c r="L87" s="219">
        <f t="shared" si="16"/>
        <v>1</v>
      </c>
      <c r="M87" s="224">
        <f>F87*L87</f>
        <v>0.33333333333333331</v>
      </c>
      <c r="N87" s="226">
        <f>M88</f>
        <v>1</v>
      </c>
      <c r="O87" s="227">
        <f>IF(M88&gt;=70%,(M88))+IF(M88&lt;=70%,70%)</f>
        <v>1</v>
      </c>
    </row>
    <row r="88" spans="1:15">
      <c r="B88" s="5"/>
      <c r="C88" s="217"/>
      <c r="D88" s="5"/>
      <c r="E88" s="5"/>
      <c r="F88" s="5"/>
      <c r="G88" s="5"/>
      <c r="H88" s="5"/>
      <c r="I88" s="56">
        <f>SUM(I83:I87)</f>
        <v>0.5</v>
      </c>
      <c r="J88" s="56"/>
      <c r="K88" s="217"/>
      <c r="L88" s="217"/>
      <c r="M88" s="228">
        <f>SUM(M83:M87)</f>
        <v>1</v>
      </c>
    </row>
    <row r="90" spans="1:15" ht="28.8">
      <c r="A90" s="6"/>
      <c r="B90" s="6"/>
      <c r="C90" s="211" t="s">
        <v>213</v>
      </c>
      <c r="D90" s="42"/>
      <c r="E90" s="42"/>
      <c r="F90" s="25" t="s">
        <v>224</v>
      </c>
      <c r="G90" s="42"/>
      <c r="H90" s="42"/>
      <c r="K90" s="211" t="s">
        <v>155</v>
      </c>
      <c r="M90" s="156" t="s">
        <v>212</v>
      </c>
    </row>
    <row r="91" spans="1:15">
      <c r="A91" s="26" t="str">
        <f>'Tabla Resultados FC'!C31</f>
        <v>MTU.3.4</v>
      </c>
      <c r="B91" s="30" t="str">
        <f>'Tabla Resultados FC'!D31</f>
        <v>Economía circular</v>
      </c>
      <c r="C91" s="212"/>
      <c r="D91" s="42"/>
      <c r="E91" s="42"/>
      <c r="F91" s="132">
        <v>1</v>
      </c>
      <c r="G91" s="42"/>
      <c r="H91" s="42"/>
      <c r="K91" s="212"/>
      <c r="M91" s="157"/>
    </row>
    <row r="92" spans="1:15">
      <c r="A92" s="6"/>
      <c r="B92" s="6"/>
      <c r="C92" s="213"/>
      <c r="D92" s="6"/>
      <c r="E92" s="6"/>
      <c r="F92" s="6"/>
      <c r="G92" s="6"/>
      <c r="H92" s="6"/>
      <c r="I92" s="6"/>
      <c r="J92" s="6"/>
      <c r="K92" s="213"/>
      <c r="L92" s="213"/>
      <c r="M92" s="223"/>
    </row>
    <row r="93" spans="1:15">
      <c r="A93" s="6"/>
      <c r="B93" s="107" t="s">
        <v>152</v>
      </c>
      <c r="C93" s="214" t="s">
        <v>156</v>
      </c>
      <c r="D93" s="108">
        <f>IF(C93="Sí",1)+IF(C93="No",0)</f>
        <v>1</v>
      </c>
      <c r="E93" s="197">
        <f>(COUNTIF(D93:D97,"1"))</f>
        <v>3</v>
      </c>
      <c r="F93" s="129">
        <f>IF($E93=0,(D93*$G$4))+IF($E93=1,(D93*$J$4))+IF($E93=2,(D93*$I$4))+IF($E93=3,(D93*$H$4))</f>
        <v>0.33333333333333331</v>
      </c>
      <c r="G93" s="130">
        <v>0</v>
      </c>
      <c r="H93" s="130">
        <f>F91/3</f>
        <v>0.33333333333333331</v>
      </c>
      <c r="I93" s="130">
        <f>F91/2</f>
        <v>0.5</v>
      </c>
      <c r="J93" s="130">
        <f>F91</f>
        <v>1</v>
      </c>
      <c r="K93" s="214" t="s">
        <v>156</v>
      </c>
      <c r="L93" s="219">
        <f>IF(K93="Sí",1)+IF(K93="No",0)</f>
        <v>1</v>
      </c>
      <c r="M93" s="224">
        <f>F93*L93</f>
        <v>0.33333333333333331</v>
      </c>
    </row>
    <row r="94" spans="1:15" ht="14.4" hidden="1" customHeight="1">
      <c r="A94" s="6"/>
      <c r="B94" s="111"/>
      <c r="C94" s="215"/>
      <c r="D94" s="112"/>
      <c r="E94" s="198"/>
      <c r="F94" s="131"/>
      <c r="G94" s="130"/>
      <c r="H94" s="130"/>
      <c r="I94" s="130"/>
      <c r="J94" s="130"/>
      <c r="K94" s="216"/>
      <c r="L94" s="220"/>
      <c r="M94" s="225"/>
    </row>
    <row r="95" spans="1:15" ht="15" thickBot="1">
      <c r="A95" s="6"/>
      <c r="B95" s="115" t="s">
        <v>198</v>
      </c>
      <c r="C95" s="214" t="s">
        <v>156</v>
      </c>
      <c r="D95" s="108">
        <f>IF(C95="Sí",1)+IF(C95="No",0)</f>
        <v>1</v>
      </c>
      <c r="E95" s="198"/>
      <c r="F95" s="129">
        <f>IF($E93=0,(D95*$G$4))+IF($E93=1,(D95*$J$4))+IF($E93=2,(D95*$I$4))+IF($E93=3,(D95*$H$4))</f>
        <v>0.33333333333333331</v>
      </c>
      <c r="G95" s="130"/>
      <c r="H95" s="130"/>
      <c r="I95" s="130"/>
      <c r="J95" s="130"/>
      <c r="K95" s="214" t="s">
        <v>156</v>
      </c>
      <c r="L95" s="219">
        <f t="shared" ref="L95:L97" si="18">IF(K95="Sí",1)+IF(K95="No",0)</f>
        <v>1</v>
      </c>
      <c r="M95" s="224">
        <f>F95*L95</f>
        <v>0.33333333333333331</v>
      </c>
    </row>
    <row r="96" spans="1:15" ht="15" hidden="1" customHeight="1" thickBot="1">
      <c r="A96" s="6"/>
      <c r="B96" s="114"/>
      <c r="C96" s="216"/>
      <c r="D96" s="112"/>
      <c r="E96" s="198"/>
      <c r="F96" s="131"/>
      <c r="G96" s="130"/>
      <c r="H96" s="130"/>
      <c r="I96" s="130"/>
      <c r="J96" s="130"/>
      <c r="K96" s="214" t="s">
        <v>199</v>
      </c>
      <c r="L96" s="220"/>
      <c r="M96" s="225"/>
    </row>
    <row r="97" spans="1:15" ht="28.95" customHeight="1" thickBot="1">
      <c r="A97" s="6"/>
      <c r="B97" s="115" t="s">
        <v>154</v>
      </c>
      <c r="C97" s="214" t="s">
        <v>156</v>
      </c>
      <c r="D97" s="108">
        <f t="shared" ref="D97" si="19">IF(C97="Sí",1)+IF(C97="No",0)</f>
        <v>1</v>
      </c>
      <c r="E97" s="199"/>
      <c r="F97" s="129">
        <f>IF($E93=0,(D97*$G$4))+IF($E93=1,(D97*$J$4))+IF($E93=2,(D97*$I$4))+IF($E93=3,(D97*$H$4))</f>
        <v>0.33333333333333331</v>
      </c>
      <c r="G97" s="130"/>
      <c r="H97" s="130"/>
      <c r="I97" s="130"/>
      <c r="J97" s="130"/>
      <c r="K97" s="214" t="s">
        <v>156</v>
      </c>
      <c r="L97" s="219">
        <f t="shared" si="18"/>
        <v>1</v>
      </c>
      <c r="M97" s="224">
        <f>F97*L97</f>
        <v>0.33333333333333331</v>
      </c>
      <c r="N97" s="226">
        <f>M98</f>
        <v>1</v>
      </c>
      <c r="O97" s="227">
        <f>IF(M98&gt;=70%,(M98))+IF(M98&lt;=70%,70%)</f>
        <v>1</v>
      </c>
    </row>
    <row r="98" spans="1:15">
      <c r="B98" s="5"/>
      <c r="C98" s="217"/>
      <c r="D98" s="5"/>
      <c r="E98" s="5"/>
      <c r="F98" s="5"/>
      <c r="G98" s="5"/>
      <c r="H98" s="5"/>
      <c r="I98" s="56">
        <f>SUM(I93:I97)</f>
        <v>0.5</v>
      </c>
      <c r="J98" s="56"/>
      <c r="K98" s="217"/>
      <c r="L98" s="217"/>
      <c r="M98" s="228">
        <f>SUM(M93:M97)</f>
        <v>1</v>
      </c>
    </row>
    <row r="100" spans="1:15" ht="28.8">
      <c r="A100" s="6"/>
      <c r="B100" s="6"/>
      <c r="C100" s="211" t="s">
        <v>213</v>
      </c>
      <c r="D100" s="42"/>
      <c r="E100" s="42"/>
      <c r="F100" s="25" t="s">
        <v>224</v>
      </c>
      <c r="G100" s="42"/>
      <c r="H100" s="42"/>
      <c r="K100" s="211" t="s">
        <v>155</v>
      </c>
      <c r="M100" s="156" t="s">
        <v>212</v>
      </c>
    </row>
    <row r="101" spans="1:15">
      <c r="A101" s="26" t="str">
        <f>'Tabla Resultados FC'!C32</f>
        <v>MTU.4.1</v>
      </c>
      <c r="B101" s="30" t="str">
        <f>'Tabla Resultados FC'!D32</f>
        <v>Evaluación y gestión de riesgos</v>
      </c>
      <c r="C101" s="212"/>
      <c r="D101" s="42"/>
      <c r="E101" s="42"/>
      <c r="F101" s="132">
        <v>1</v>
      </c>
      <c r="G101" s="42"/>
      <c r="H101" s="42"/>
      <c r="K101" s="212"/>
      <c r="M101" s="157"/>
    </row>
    <row r="102" spans="1:15">
      <c r="A102" s="6"/>
      <c r="B102" s="6"/>
      <c r="C102" s="213"/>
      <c r="D102" s="6"/>
      <c r="E102" s="6"/>
      <c r="F102" s="6"/>
      <c r="G102" s="6"/>
      <c r="H102" s="6"/>
      <c r="I102" s="6"/>
      <c r="J102" s="6"/>
      <c r="K102" s="213"/>
      <c r="L102" s="213"/>
      <c r="M102" s="223"/>
    </row>
    <row r="103" spans="1:15">
      <c r="A103" s="6"/>
      <c r="B103" s="107" t="s">
        <v>152</v>
      </c>
      <c r="C103" s="214" t="s">
        <v>156</v>
      </c>
      <c r="D103" s="108">
        <f>IF(C103="Sí",1)+IF(C103="No",0)</f>
        <v>1</v>
      </c>
      <c r="E103" s="197">
        <f>(COUNTIF(D103:D107,"1"))</f>
        <v>3</v>
      </c>
      <c r="F103" s="129">
        <f>IF($E103=0,(D103*$G$4))+IF($E103=1,(D103*$J$4))+IF($E103=2,(D103*$I$4))+IF($E103=3,(D103*$H$4))</f>
        <v>0.33333333333333331</v>
      </c>
      <c r="G103" s="130">
        <v>0</v>
      </c>
      <c r="H103" s="130">
        <f>F101/3</f>
        <v>0.33333333333333331</v>
      </c>
      <c r="I103" s="130">
        <f>F101/2</f>
        <v>0.5</v>
      </c>
      <c r="J103" s="130">
        <f>F101</f>
        <v>1</v>
      </c>
      <c r="K103" s="214" t="s">
        <v>156</v>
      </c>
      <c r="L103" s="219">
        <f>IF(K103="Sí",1)+IF(K103="No",0)</f>
        <v>1</v>
      </c>
      <c r="M103" s="224">
        <f>F103*L103</f>
        <v>0.33333333333333331</v>
      </c>
    </row>
    <row r="104" spans="1:15" ht="14.4" hidden="1" customHeight="1">
      <c r="A104" s="6"/>
      <c r="B104" s="111"/>
      <c r="C104" s="215"/>
      <c r="D104" s="112"/>
      <c r="E104" s="198"/>
      <c r="F104" s="131"/>
      <c r="G104" s="130"/>
      <c r="H104" s="130"/>
      <c r="I104" s="130"/>
      <c r="J104" s="130"/>
      <c r="K104" s="216"/>
      <c r="L104" s="220"/>
      <c r="M104" s="225"/>
    </row>
    <row r="105" spans="1:15" ht="15" thickBot="1">
      <c r="A105" s="6"/>
      <c r="B105" s="115" t="s">
        <v>198</v>
      </c>
      <c r="C105" s="214" t="s">
        <v>156</v>
      </c>
      <c r="D105" s="108">
        <f>IF(C105="Sí",1)+IF(C105="No",0)</f>
        <v>1</v>
      </c>
      <c r="E105" s="198"/>
      <c r="F105" s="129">
        <f>IF($E103=0,(D105*$G$4))+IF($E103=1,(D105*$J$4))+IF($E103=2,(D105*$I$4))+IF($E103=3,(D105*$H$4))</f>
        <v>0.33333333333333331</v>
      </c>
      <c r="G105" s="130"/>
      <c r="H105" s="130"/>
      <c r="I105" s="130"/>
      <c r="J105" s="130"/>
      <c r="K105" s="214" t="s">
        <v>156</v>
      </c>
      <c r="L105" s="219">
        <f t="shared" ref="L105:L107" si="20">IF(K105="Sí",1)+IF(K105="No",0)</f>
        <v>1</v>
      </c>
      <c r="M105" s="224">
        <f>F105*L105</f>
        <v>0.33333333333333331</v>
      </c>
    </row>
    <row r="106" spans="1:15" ht="15" hidden="1" customHeight="1" thickBot="1">
      <c r="A106" s="6"/>
      <c r="B106" s="114"/>
      <c r="C106" s="216"/>
      <c r="D106" s="112"/>
      <c r="E106" s="198"/>
      <c r="F106" s="131"/>
      <c r="G106" s="130"/>
      <c r="H106" s="130"/>
      <c r="I106" s="130"/>
      <c r="J106" s="130"/>
      <c r="K106" s="214" t="s">
        <v>199</v>
      </c>
      <c r="L106" s="220"/>
      <c r="M106" s="225"/>
    </row>
    <row r="107" spans="1:15" ht="28.95" customHeight="1" thickBot="1">
      <c r="A107" s="6"/>
      <c r="B107" s="115" t="s">
        <v>154</v>
      </c>
      <c r="C107" s="214" t="s">
        <v>156</v>
      </c>
      <c r="D107" s="108">
        <f t="shared" ref="D107" si="21">IF(C107="Sí",1)+IF(C107="No",0)</f>
        <v>1</v>
      </c>
      <c r="E107" s="199"/>
      <c r="F107" s="129">
        <f>IF($E103=0,(D107*$G$4))+IF($E103=1,(D107*$J$4))+IF($E103=2,(D107*$I$4))+IF($E103=3,(D107*$H$4))</f>
        <v>0.33333333333333331</v>
      </c>
      <c r="G107" s="130"/>
      <c r="H107" s="130"/>
      <c r="I107" s="130"/>
      <c r="J107" s="130"/>
      <c r="K107" s="214" t="s">
        <v>156</v>
      </c>
      <c r="L107" s="219">
        <f t="shared" si="20"/>
        <v>1</v>
      </c>
      <c r="M107" s="224">
        <f>F107*L107</f>
        <v>0.33333333333333331</v>
      </c>
      <c r="N107" s="226">
        <f>M108</f>
        <v>1</v>
      </c>
      <c r="O107" s="227">
        <f>IF(M108&gt;=70%,(M108))+IF(M108&lt;=70%,70%)</f>
        <v>1</v>
      </c>
    </row>
    <row r="108" spans="1:15">
      <c r="B108" s="5"/>
      <c r="C108" s="217"/>
      <c r="D108" s="5"/>
      <c r="E108" s="5"/>
      <c r="F108" s="5"/>
      <c r="G108" s="5"/>
      <c r="H108" s="5"/>
      <c r="I108" s="56">
        <f>SUM(I103:I107)</f>
        <v>0.5</v>
      </c>
      <c r="J108" s="56"/>
      <c r="K108" s="217"/>
      <c r="L108" s="217"/>
      <c r="M108" s="228">
        <f>SUM(M103:M107)</f>
        <v>1</v>
      </c>
    </row>
    <row r="110" spans="1:15" ht="28.8">
      <c r="A110" s="6"/>
      <c r="B110" s="6"/>
      <c r="C110" s="211" t="s">
        <v>213</v>
      </c>
      <c r="D110" s="42"/>
      <c r="E110" s="42"/>
      <c r="F110" s="25" t="s">
        <v>224</v>
      </c>
      <c r="G110" s="42"/>
      <c r="H110" s="42"/>
      <c r="K110" s="211" t="s">
        <v>155</v>
      </c>
      <c r="M110" s="156" t="s">
        <v>212</v>
      </c>
    </row>
    <row r="111" spans="1:15">
      <c r="A111" s="26" t="str">
        <f>'Tabla Resultados FC'!C33</f>
        <v>MTU.4.2</v>
      </c>
      <c r="B111" s="30" t="str">
        <f>'Tabla Resultados FC'!D33</f>
        <v>Adaptación y recuperación de la vinculación del sistema urbano al ciclo del agua</v>
      </c>
      <c r="C111" s="212"/>
      <c r="D111" s="42"/>
      <c r="E111" s="42"/>
      <c r="F111" s="132">
        <v>1</v>
      </c>
      <c r="G111" s="42"/>
      <c r="H111" s="42"/>
      <c r="K111" s="212"/>
      <c r="M111" s="157"/>
    </row>
    <row r="112" spans="1:15">
      <c r="A112" s="6"/>
      <c r="B112" s="6"/>
      <c r="C112" s="213"/>
      <c r="D112" s="6"/>
      <c r="E112" s="6"/>
      <c r="F112" s="6"/>
      <c r="G112" s="6"/>
      <c r="H112" s="6"/>
      <c r="I112" s="6"/>
      <c r="J112" s="6"/>
      <c r="K112" s="213"/>
      <c r="L112" s="213"/>
      <c r="M112" s="223"/>
    </row>
    <row r="113" spans="1:15">
      <c r="A113" s="6"/>
      <c r="B113" s="107" t="s">
        <v>152</v>
      </c>
      <c r="C113" s="214" t="s">
        <v>156</v>
      </c>
      <c r="D113" s="108">
        <f>IF(C113="Sí",1)+IF(C113="No",0)</f>
        <v>1</v>
      </c>
      <c r="E113" s="197">
        <f>(COUNTIF(D113:D117,"1"))</f>
        <v>3</v>
      </c>
      <c r="F113" s="129">
        <f>IF($E113=0,(D113*$G$4))+IF($E113=1,(D113*$J$4))+IF($E113=2,(D113*$I$4))+IF($E113=3,(D113*$H$4))</f>
        <v>0.33333333333333331</v>
      </c>
      <c r="G113" s="130">
        <v>0</v>
      </c>
      <c r="H113" s="130">
        <f>F111/3</f>
        <v>0.33333333333333331</v>
      </c>
      <c r="I113" s="130">
        <f>F111/2</f>
        <v>0.5</v>
      </c>
      <c r="J113" s="130">
        <f>F111</f>
        <v>1</v>
      </c>
      <c r="K113" s="214" t="s">
        <v>156</v>
      </c>
      <c r="L113" s="219">
        <f>IF(K113="Sí",1)+IF(K113="No",0)</f>
        <v>1</v>
      </c>
      <c r="M113" s="224">
        <f>F113*L113</f>
        <v>0.33333333333333331</v>
      </c>
    </row>
    <row r="114" spans="1:15" ht="14.4" hidden="1" customHeight="1">
      <c r="A114" s="6"/>
      <c r="B114" s="111"/>
      <c r="C114" s="215"/>
      <c r="D114" s="112"/>
      <c r="E114" s="198"/>
      <c r="F114" s="131"/>
      <c r="G114" s="130"/>
      <c r="H114" s="130"/>
      <c r="I114" s="130"/>
      <c r="J114" s="130"/>
      <c r="K114" s="216"/>
      <c r="L114" s="220"/>
      <c r="M114" s="225"/>
    </row>
    <row r="115" spans="1:15" ht="15" thickBot="1">
      <c r="A115" s="6"/>
      <c r="B115" s="115" t="s">
        <v>198</v>
      </c>
      <c r="C115" s="214" t="s">
        <v>156</v>
      </c>
      <c r="D115" s="108">
        <f>IF(C115="Sí",1)+IF(C115="No",0)</f>
        <v>1</v>
      </c>
      <c r="E115" s="198"/>
      <c r="F115" s="129">
        <f>IF($E113=0,(D115*$G$4))+IF($E113=1,(D115*$J$4))+IF($E113=2,(D115*$I$4))+IF($E113=3,(D115*$H$4))</f>
        <v>0.33333333333333331</v>
      </c>
      <c r="G115" s="130"/>
      <c r="H115" s="130"/>
      <c r="I115" s="130"/>
      <c r="J115" s="130"/>
      <c r="K115" s="214" t="s">
        <v>156</v>
      </c>
      <c r="L115" s="219">
        <f t="shared" ref="L115:L117" si="22">IF(K115="Sí",1)+IF(K115="No",0)</f>
        <v>1</v>
      </c>
      <c r="M115" s="224">
        <f>F115*L115</f>
        <v>0.33333333333333331</v>
      </c>
    </row>
    <row r="116" spans="1:15" ht="15" hidden="1" customHeight="1" thickBot="1">
      <c r="A116" s="6"/>
      <c r="B116" s="114"/>
      <c r="C116" s="216"/>
      <c r="D116" s="112"/>
      <c r="E116" s="198"/>
      <c r="F116" s="131"/>
      <c r="G116" s="130"/>
      <c r="H116" s="130"/>
      <c r="I116" s="130"/>
      <c r="J116" s="130"/>
      <c r="K116" s="214" t="s">
        <v>199</v>
      </c>
      <c r="L116" s="220"/>
      <c r="M116" s="225"/>
    </row>
    <row r="117" spans="1:15" ht="28.95" customHeight="1" thickBot="1">
      <c r="A117" s="6"/>
      <c r="B117" s="115" t="s">
        <v>154</v>
      </c>
      <c r="C117" s="214" t="s">
        <v>156</v>
      </c>
      <c r="D117" s="108">
        <f t="shared" ref="D117" si="23">IF(C117="Sí",1)+IF(C117="No",0)</f>
        <v>1</v>
      </c>
      <c r="E117" s="199"/>
      <c r="F117" s="129">
        <f>IF($E113=0,(D117*$G$4))+IF($E113=1,(D117*$J$4))+IF($E113=2,(D117*$I$4))+IF($E113=3,(D117*$H$4))</f>
        <v>0.33333333333333331</v>
      </c>
      <c r="G117" s="130"/>
      <c r="H117" s="130"/>
      <c r="I117" s="130"/>
      <c r="J117" s="130"/>
      <c r="K117" s="214" t="s">
        <v>156</v>
      </c>
      <c r="L117" s="219">
        <f t="shared" si="22"/>
        <v>1</v>
      </c>
      <c r="M117" s="224">
        <f>F117*L117</f>
        <v>0.33333333333333331</v>
      </c>
      <c r="N117" s="226">
        <f>M118</f>
        <v>1</v>
      </c>
      <c r="O117" s="227">
        <f>IF(M118&gt;=70%,(M118))+IF(M118&lt;=70%,70%)</f>
        <v>1</v>
      </c>
    </row>
    <row r="118" spans="1:15">
      <c r="B118" s="5"/>
      <c r="C118" s="217"/>
      <c r="D118" s="5"/>
      <c r="E118" s="5"/>
      <c r="F118" s="5"/>
      <c r="G118" s="5"/>
      <c r="H118" s="5"/>
      <c r="I118" s="56">
        <f>SUM(I113:I117)</f>
        <v>0.5</v>
      </c>
      <c r="J118" s="56"/>
      <c r="K118" s="217"/>
      <c r="L118" s="217"/>
      <c r="M118" s="228">
        <f>SUM(M113:M117)</f>
        <v>1</v>
      </c>
    </row>
    <row r="119" spans="1:15">
      <c r="B119" s="5"/>
      <c r="C119" s="217"/>
      <c r="D119" s="5"/>
      <c r="E119" s="5"/>
      <c r="F119" s="5"/>
      <c r="G119" s="5"/>
      <c r="H119" s="5"/>
      <c r="I119" s="56"/>
      <c r="J119" s="56"/>
      <c r="K119" s="217"/>
      <c r="L119" s="217"/>
      <c r="M119" s="228"/>
    </row>
  </sheetData>
  <sheetProtection password="C1EC" sheet="1" objects="1" scenarios="1"/>
  <mergeCells count="48">
    <mergeCell ref="E113:E117"/>
    <mergeCell ref="E93:E97"/>
    <mergeCell ref="C100:C101"/>
    <mergeCell ref="K100:K101"/>
    <mergeCell ref="M100:M101"/>
    <mergeCell ref="E103:E107"/>
    <mergeCell ref="C110:C111"/>
    <mergeCell ref="K110:K111"/>
    <mergeCell ref="M110:M111"/>
    <mergeCell ref="C90:C91"/>
    <mergeCell ref="K90:K91"/>
    <mergeCell ref="M90:M91"/>
    <mergeCell ref="E53:E57"/>
    <mergeCell ref="C60:C61"/>
    <mergeCell ref="K60:K61"/>
    <mergeCell ref="M60:M61"/>
    <mergeCell ref="E63:E67"/>
    <mergeCell ref="C70:C71"/>
    <mergeCell ref="K70:K71"/>
    <mergeCell ref="M70:M71"/>
    <mergeCell ref="E73:E77"/>
    <mergeCell ref="C80:C81"/>
    <mergeCell ref="K80:K81"/>
    <mergeCell ref="M80:M81"/>
    <mergeCell ref="E83:E87"/>
    <mergeCell ref="C50:C51"/>
    <mergeCell ref="K50:K51"/>
    <mergeCell ref="M50:M51"/>
    <mergeCell ref="E15:E17"/>
    <mergeCell ref="C20:C21"/>
    <mergeCell ref="K20:K21"/>
    <mergeCell ref="M20:M21"/>
    <mergeCell ref="E23:E27"/>
    <mergeCell ref="C30:C31"/>
    <mergeCell ref="K30:K31"/>
    <mergeCell ref="M30:M31"/>
    <mergeCell ref="E33:E37"/>
    <mergeCell ref="C40:C41"/>
    <mergeCell ref="K40:K41"/>
    <mergeCell ref="M40:M41"/>
    <mergeCell ref="E43:E47"/>
    <mergeCell ref="C1:C2"/>
    <mergeCell ref="K1:K2"/>
    <mergeCell ref="M1:M2"/>
    <mergeCell ref="E4:E8"/>
    <mergeCell ref="C12:C13"/>
    <mergeCell ref="K12:K13"/>
    <mergeCell ref="M12:M13"/>
  </mergeCells>
  <dataValidations count="1">
    <dataValidation type="list" allowBlank="1" showInputMessage="1" showErrorMessage="1" errorTitle="Dato inválido" error="Por favor seleccione Sí o No" sqref="C95 C105 K105:K107 K103 C55 K95:K97 K93 C97 C85 K85:K87 K83 C75 K75:K77 K73 C65 K65:K67 K63 K55:K57 K53 C57 C45 K45:K47 K43 C35 K35:K37 K33 C25 K25:K27 K23 C6 K6:K8 K4 C117 C8 C77 C93 C113 C87 C83 C67 C63 C47 C43 C27 C23 C53 C4 C37 C33 C107 C103 C73 C115 K115:K117 K113 C15:C17 K15:K17">
      <formula1>"Sí,No"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theme="8"/>
  </sheetPr>
  <dimension ref="A1:O78"/>
  <sheetViews>
    <sheetView showGridLines="0" zoomScale="55" zoomScaleNormal="55" workbookViewId="0">
      <selection activeCell="M1" sqref="M1:O1048576"/>
    </sheetView>
  </sheetViews>
  <sheetFormatPr baseColWidth="10" defaultRowHeight="14.4"/>
  <cols>
    <col min="2" max="2" width="72.21875" customWidth="1"/>
    <col min="3" max="3" width="17.88671875" style="218" customWidth="1"/>
    <col min="4" max="5" width="17.88671875" hidden="1" customWidth="1"/>
    <col min="6" max="6" width="24.554687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2.44140625" style="222" customWidth="1"/>
    <col min="14" max="14" width="13.44140625" style="222" hidden="1" customWidth="1"/>
    <col min="15" max="15" width="11.5546875" style="222"/>
  </cols>
  <sheetData>
    <row r="1" spans="1:15" ht="31.8" customHeight="1">
      <c r="A1" s="6"/>
      <c r="B1" s="6"/>
      <c r="C1" s="211" t="s">
        <v>213</v>
      </c>
      <c r="D1" s="42"/>
      <c r="E1" s="42"/>
      <c r="F1" s="25" t="s">
        <v>224</v>
      </c>
      <c r="G1" s="42"/>
      <c r="H1" s="42"/>
      <c r="K1" s="211" t="s">
        <v>155</v>
      </c>
      <c r="M1" s="156" t="s">
        <v>212</v>
      </c>
    </row>
    <row r="2" spans="1:15">
      <c r="A2" s="26" t="str">
        <f>'Tabla Resultados FC'!C34</f>
        <v>MA.1.1</v>
      </c>
      <c r="B2" s="30" t="str">
        <f>'Tabla Resultados FC'!D34</f>
        <v>Territorio de los 45 min (Conectividad rural y zonas periféricas)</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(COUNTIF(D4:D8,"1"))</f>
        <v>3</v>
      </c>
      <c r="F4" s="129">
        <f>IF($E4=0,(D4*$G$4))+IF($E4=1,(D4*$J$4))+IF($E4=2,(D4*$I$4))+IF($E4=3,(D4*$H$4))</f>
        <v>0.33333333333333331</v>
      </c>
      <c r="G4" s="130">
        <v>0</v>
      </c>
      <c r="H4" s="130">
        <f>F2/3</f>
        <v>0.33333333333333331</v>
      </c>
      <c r="I4" s="130">
        <f>F2/2</f>
        <v>0.5</v>
      </c>
      <c r="J4" s="130">
        <f>F2</f>
        <v>1</v>
      </c>
      <c r="K4" s="214" t="s">
        <v>156</v>
      </c>
      <c r="L4" s="219">
        <f>IF(K4="Sí",1)+IF(K4="No",0)</f>
        <v>1</v>
      </c>
      <c r="M4" s="224">
        <f>F4*L4</f>
        <v>0.33333333333333331</v>
      </c>
    </row>
    <row r="5" spans="1:15" ht="14.4" hidden="1" customHeight="1">
      <c r="A5" s="6"/>
      <c r="B5" s="111"/>
      <c r="C5" s="215"/>
      <c r="D5" s="112"/>
      <c r="E5" s="198"/>
      <c r="F5" s="131"/>
      <c r="G5" s="130"/>
      <c r="H5" s="130"/>
      <c r="I5" s="130"/>
      <c r="J5" s="130"/>
      <c r="K5" s="216"/>
      <c r="L5" s="220"/>
      <c r="M5" s="225"/>
    </row>
    <row r="6" spans="1:15" ht="15" thickBot="1">
      <c r="A6" s="6"/>
      <c r="B6" s="115" t="s">
        <v>198</v>
      </c>
      <c r="C6" s="214" t="s">
        <v>156</v>
      </c>
      <c r="D6" s="108">
        <f>IF(C6="Sí",1)+IF(C6="No",0)</f>
        <v>1</v>
      </c>
      <c r="E6" s="198"/>
      <c r="F6" s="129">
        <f>IF($E4=0,(D6*$G$4))+IF($E4=1,(D6*$J$4))+IF($E4=2,(D6*$I$4))+IF($E4=3,(D6*$H$4))</f>
        <v>0.33333333333333331</v>
      </c>
      <c r="G6" s="130"/>
      <c r="H6" s="130"/>
      <c r="I6" s="130"/>
      <c r="J6" s="130"/>
      <c r="K6" s="214" t="s">
        <v>156</v>
      </c>
      <c r="L6" s="219">
        <f t="shared" ref="L6:L8" si="0">IF(K6="Sí",1)+IF(K6="No",0)</f>
        <v>1</v>
      </c>
      <c r="M6" s="224">
        <f>F6*L6</f>
        <v>0.33333333333333331</v>
      </c>
    </row>
    <row r="7" spans="1:15" ht="15" hidden="1" customHeight="1" thickBot="1">
      <c r="A7" s="6"/>
      <c r="B7" s="114"/>
      <c r="C7" s="216"/>
      <c r="D7" s="112"/>
      <c r="E7" s="198"/>
      <c r="F7" s="131"/>
      <c r="G7" s="130"/>
      <c r="H7" s="130"/>
      <c r="I7" s="130"/>
      <c r="J7" s="130"/>
      <c r="K7" s="214" t="s">
        <v>199</v>
      </c>
      <c r="L7" s="220"/>
      <c r="M7" s="225"/>
    </row>
    <row r="8" spans="1:15" ht="29.4" customHeight="1" thickBot="1">
      <c r="A8" s="6"/>
      <c r="B8" s="115" t="s">
        <v>154</v>
      </c>
      <c r="C8" s="214" t="s">
        <v>156</v>
      </c>
      <c r="D8" s="108">
        <f t="shared" ref="D8" si="1">IF(C8="Sí",1)+IF(C8="No",0)</f>
        <v>1</v>
      </c>
      <c r="E8" s="199"/>
      <c r="F8" s="129">
        <f>IF($E4=0,(D8*$G$4))+IF($E4=1,(D8*$J$4))+IF($E4=2,(D8*$I$4))+IF($E4=3,(D8*$H$4))</f>
        <v>0.33333333333333331</v>
      </c>
      <c r="G8" s="130"/>
      <c r="H8" s="130"/>
      <c r="I8" s="130"/>
      <c r="J8" s="130"/>
      <c r="K8" s="214" t="s">
        <v>156</v>
      </c>
      <c r="L8" s="219">
        <f t="shared" si="0"/>
        <v>1</v>
      </c>
      <c r="M8" s="224">
        <f>F8*L8</f>
        <v>0.33333333333333331</v>
      </c>
      <c r="N8" s="226">
        <f>M9</f>
        <v>1</v>
      </c>
      <c r="O8" s="227">
        <f>IF(M9&gt;=70%,(M9))+IF(M9&lt;=70%,70%)</f>
        <v>1</v>
      </c>
    </row>
    <row r="9" spans="1:15">
      <c r="A9" s="6"/>
      <c r="B9" s="5"/>
      <c r="C9" s="217"/>
      <c r="D9" s="5"/>
      <c r="E9" s="5"/>
      <c r="F9" s="5"/>
      <c r="G9" s="5"/>
      <c r="H9" s="5"/>
      <c r="I9" s="56"/>
      <c r="J9" s="56"/>
      <c r="K9" s="217"/>
      <c r="L9" s="217"/>
      <c r="M9" s="228">
        <f>SUM(M4:M8)</f>
        <v>1</v>
      </c>
    </row>
    <row r="10" spans="1:15">
      <c r="B10" s="5"/>
      <c r="C10" s="217"/>
      <c r="D10" s="5"/>
      <c r="E10" s="5"/>
      <c r="F10" s="5"/>
      <c r="G10" s="5"/>
      <c r="H10" s="5"/>
      <c r="I10" s="16"/>
      <c r="J10" s="16"/>
      <c r="L10" s="217"/>
    </row>
    <row r="12" spans="1:15" ht="28.8">
      <c r="A12" s="6"/>
      <c r="B12" s="6"/>
      <c r="C12" s="211" t="s">
        <v>213</v>
      </c>
      <c r="D12" s="42"/>
      <c r="E12" s="42"/>
      <c r="F12" s="25" t="s">
        <v>224</v>
      </c>
      <c r="G12" s="42"/>
      <c r="H12" s="42"/>
      <c r="K12" s="211" t="s">
        <v>155</v>
      </c>
      <c r="M12" s="156" t="s">
        <v>212</v>
      </c>
    </row>
    <row r="13" spans="1:15">
      <c r="A13" s="26" t="str">
        <f>'Tabla Resultados FC'!C35</f>
        <v>MA.1.2</v>
      </c>
      <c r="B13" s="30" t="str">
        <f>'Tabla Resultados FC'!D35</f>
        <v>Modelo de movilidad intermodal</v>
      </c>
      <c r="C13" s="212"/>
      <c r="D13" s="42"/>
      <c r="E13" s="42"/>
      <c r="F13" s="132">
        <v>1</v>
      </c>
      <c r="G13" s="42"/>
      <c r="H13" s="42"/>
      <c r="K13" s="212"/>
      <c r="M13" s="157"/>
    </row>
    <row r="14" spans="1:15">
      <c r="A14" s="6"/>
      <c r="B14" s="6"/>
      <c r="C14" s="213"/>
      <c r="D14" s="6"/>
      <c r="E14" s="6"/>
      <c r="F14" s="6"/>
      <c r="G14" s="6"/>
      <c r="H14" s="6"/>
      <c r="I14" s="6"/>
      <c r="J14" s="6"/>
      <c r="K14" s="213"/>
      <c r="L14" s="213"/>
      <c r="M14" s="223"/>
    </row>
    <row r="15" spans="1:15">
      <c r="A15" s="6"/>
      <c r="B15" s="113" t="s">
        <v>152</v>
      </c>
      <c r="C15" s="214" t="s">
        <v>156</v>
      </c>
      <c r="D15" s="108">
        <f>IF(C15="Sí",1)+IF(C15="No",0)</f>
        <v>1</v>
      </c>
      <c r="E15" s="200">
        <f>(COUNTIF(D15:D17,"1"))</f>
        <v>3</v>
      </c>
      <c r="F15" s="129">
        <f>IF($E15=0,(D15*$G$4))+IF($E15=1,(D15*$J$4))+IF($E15=2,(D15*$I$4))+IF($E15=3,(D15*$H$4))</f>
        <v>0.33333333333333331</v>
      </c>
      <c r="G15" s="130">
        <v>0</v>
      </c>
      <c r="H15" s="130">
        <f>F13/3</f>
        <v>0.33333333333333331</v>
      </c>
      <c r="I15" s="130">
        <f>F13/2</f>
        <v>0.5</v>
      </c>
      <c r="J15" s="130">
        <f>F13</f>
        <v>1</v>
      </c>
      <c r="K15" s="214" t="s">
        <v>156</v>
      </c>
      <c r="L15" s="219">
        <f>IF(K15="Sí",1)+IF(K15="No",0)</f>
        <v>1</v>
      </c>
      <c r="M15" s="224">
        <f>F15*L15</f>
        <v>0.33333333333333331</v>
      </c>
    </row>
    <row r="16" spans="1:15" ht="15" thickBot="1">
      <c r="A16" s="6"/>
      <c r="B16" s="115" t="s">
        <v>198</v>
      </c>
      <c r="C16" s="214" t="s">
        <v>156</v>
      </c>
      <c r="D16" s="108">
        <f>IF(C16="Sí",1)+IF(C16="No",0)</f>
        <v>1</v>
      </c>
      <c r="E16" s="201"/>
      <c r="F16" s="129">
        <f>IF($E15=0,(D16*$G$4))+IF($E15=1,(D16*$J$4))+IF($E15=2,(D16*$I$4))+IF($E15=3,(D16*$H$4))</f>
        <v>0.33333333333333331</v>
      </c>
      <c r="G16" s="130"/>
      <c r="H16" s="130"/>
      <c r="I16" s="130"/>
      <c r="J16" s="130"/>
      <c r="K16" s="214" t="s">
        <v>156</v>
      </c>
      <c r="L16" s="219">
        <f t="shared" ref="L16:L17" si="2">IF(K16="Sí",1)+IF(K16="No",0)</f>
        <v>1</v>
      </c>
      <c r="M16" s="224">
        <f>F16*L16</f>
        <v>0.33333333333333331</v>
      </c>
    </row>
    <row r="17" spans="1:15" ht="28.95" customHeight="1" thickBot="1">
      <c r="A17" s="6"/>
      <c r="B17" s="115" t="s">
        <v>154</v>
      </c>
      <c r="C17" s="214" t="s">
        <v>156</v>
      </c>
      <c r="D17" s="108">
        <f t="shared" ref="D17" si="3">IF(C17="Sí",1)+IF(C17="No",0)</f>
        <v>1</v>
      </c>
      <c r="E17" s="202"/>
      <c r="F17" s="129">
        <f>IF($E15=0,(D17*$G$4))+IF($E15=1,(D17*$J$4))+IF($E15=2,(D17*$I$4))+IF($E15=3,(D17*$H$4))</f>
        <v>0.33333333333333331</v>
      </c>
      <c r="G17" s="130"/>
      <c r="H17" s="130"/>
      <c r="I17" s="130"/>
      <c r="J17" s="130"/>
      <c r="K17" s="214" t="s">
        <v>156</v>
      </c>
      <c r="L17" s="219">
        <f t="shared" si="2"/>
        <v>1</v>
      </c>
      <c r="M17" s="224">
        <f>F17*L17</f>
        <v>0.33333333333333331</v>
      </c>
      <c r="N17" s="226">
        <f>M18</f>
        <v>1</v>
      </c>
      <c r="O17" s="227">
        <f>IF(M18&gt;=70%,(M18))+IF(M18&lt;=70%,70%)</f>
        <v>1</v>
      </c>
    </row>
    <row r="18" spans="1:15">
      <c r="B18" s="5"/>
      <c r="C18" s="217"/>
      <c r="D18" s="5"/>
      <c r="E18" s="5"/>
      <c r="F18" s="5"/>
      <c r="G18" s="5"/>
      <c r="H18" s="5"/>
      <c r="I18" s="56">
        <f>SUM(I15:I17)</f>
        <v>0.5</v>
      </c>
      <c r="J18" s="56"/>
      <c r="K18" s="217"/>
      <c r="L18" s="217"/>
      <c r="M18" s="228">
        <f>SUM(M15:M17)</f>
        <v>1</v>
      </c>
    </row>
    <row r="20" spans="1:15" ht="28.8">
      <c r="A20" s="6"/>
      <c r="B20" s="6"/>
      <c r="C20" s="211" t="s">
        <v>213</v>
      </c>
      <c r="D20" s="42"/>
      <c r="E20" s="42"/>
      <c r="F20" s="25" t="s">
        <v>224</v>
      </c>
      <c r="G20" s="42"/>
      <c r="H20" s="42"/>
      <c r="K20" s="211" t="s">
        <v>155</v>
      </c>
      <c r="M20" s="156" t="s">
        <v>212</v>
      </c>
    </row>
    <row r="21" spans="1:15" ht="27" customHeight="1">
      <c r="A21" s="26" t="str">
        <f>'Tabla Resultados FC'!C36</f>
        <v>MA.2.1</v>
      </c>
      <c r="B21" s="30" t="str">
        <f>'Tabla Resultados FC'!D36</f>
        <v>Ciudad de los 15 min.</v>
      </c>
      <c r="C21" s="212"/>
      <c r="D21" s="42"/>
      <c r="E21" s="42"/>
      <c r="F21" s="132">
        <v>1</v>
      </c>
      <c r="G21" s="42"/>
      <c r="H21" s="42"/>
      <c r="K21" s="212"/>
      <c r="M21" s="157"/>
    </row>
    <row r="22" spans="1:15">
      <c r="A22" s="6"/>
      <c r="B22" s="6"/>
      <c r="C22" s="213"/>
      <c r="D22" s="6"/>
      <c r="E22" s="6"/>
      <c r="F22" s="6"/>
      <c r="G22" s="6"/>
      <c r="H22" s="6"/>
      <c r="I22" s="6"/>
      <c r="J22" s="6"/>
      <c r="K22" s="213"/>
      <c r="L22" s="213"/>
      <c r="M22" s="223"/>
    </row>
    <row r="23" spans="1:15">
      <c r="A23" s="6"/>
      <c r="B23" s="107" t="s">
        <v>152</v>
      </c>
      <c r="C23" s="214" t="s">
        <v>156</v>
      </c>
      <c r="D23" s="108">
        <f>IF(C23="Sí",1)+IF(C23="No",0)</f>
        <v>1</v>
      </c>
      <c r="E23" s="197">
        <f>(COUNTIF(D23:D27,"1"))</f>
        <v>3</v>
      </c>
      <c r="F23" s="129">
        <f>IF($E23=0,(D23*$G$4))+IF($E23=1,(D23*$J$4))+IF($E23=2,(D23*$I$4))+IF($E23=3,(D23*$H$4))</f>
        <v>0.33333333333333331</v>
      </c>
      <c r="G23" s="130">
        <v>0</v>
      </c>
      <c r="H23" s="130">
        <f>F21/3</f>
        <v>0.33333333333333331</v>
      </c>
      <c r="I23" s="130">
        <f>F21/2</f>
        <v>0.5</v>
      </c>
      <c r="J23" s="130">
        <f>F21</f>
        <v>1</v>
      </c>
      <c r="K23" s="214" t="s">
        <v>156</v>
      </c>
      <c r="L23" s="219">
        <f>IF(K23="Sí",1)+IF(K23="No",0)</f>
        <v>1</v>
      </c>
      <c r="M23" s="224">
        <f>F23*L23</f>
        <v>0.33333333333333331</v>
      </c>
    </row>
    <row r="24" spans="1:15" ht="14.4" hidden="1" customHeight="1">
      <c r="A24" s="6"/>
      <c r="B24" s="111"/>
      <c r="C24" s="215"/>
      <c r="D24" s="112"/>
      <c r="E24" s="198"/>
      <c r="F24" s="131"/>
      <c r="G24" s="130"/>
      <c r="H24" s="130"/>
      <c r="I24" s="130"/>
      <c r="J24" s="130"/>
      <c r="K24" s="216"/>
      <c r="L24" s="220"/>
      <c r="M24" s="225"/>
    </row>
    <row r="25" spans="1:15" ht="15" thickBot="1">
      <c r="A25" s="6"/>
      <c r="B25" s="115" t="s">
        <v>198</v>
      </c>
      <c r="C25" s="214" t="s">
        <v>156</v>
      </c>
      <c r="D25" s="108">
        <f>IF(C25="Sí",1)+IF(C25="No",0)</f>
        <v>1</v>
      </c>
      <c r="E25" s="198"/>
      <c r="F25" s="129">
        <f>IF($E23=0,(D25*$G$4))+IF($E23=1,(D25*$J$4))+IF($E23=2,(D25*$I$4))+IF($E23=3,(D25*$H$4))</f>
        <v>0.33333333333333331</v>
      </c>
      <c r="G25" s="130"/>
      <c r="H25" s="130"/>
      <c r="I25" s="130"/>
      <c r="J25" s="130"/>
      <c r="K25" s="214" t="s">
        <v>156</v>
      </c>
      <c r="L25" s="219">
        <f t="shared" ref="L25:L27" si="4">IF(K25="Sí",1)+IF(K25="No",0)</f>
        <v>1</v>
      </c>
      <c r="M25" s="224">
        <f>F25*L25</f>
        <v>0.33333333333333331</v>
      </c>
    </row>
    <row r="26" spans="1:15" ht="15" hidden="1" customHeight="1" thickBot="1">
      <c r="A26" s="6"/>
      <c r="B26" s="114"/>
      <c r="C26" s="216"/>
      <c r="D26" s="112"/>
      <c r="E26" s="198"/>
      <c r="F26" s="131"/>
      <c r="G26" s="130"/>
      <c r="H26" s="130"/>
      <c r="I26" s="130"/>
      <c r="J26" s="130"/>
      <c r="K26" s="214" t="s">
        <v>199</v>
      </c>
      <c r="L26" s="220"/>
      <c r="M26" s="225"/>
    </row>
    <row r="27" spans="1:15" ht="28.95" customHeight="1" thickBot="1">
      <c r="A27" s="6"/>
      <c r="B27" s="115" t="s">
        <v>154</v>
      </c>
      <c r="C27" s="214" t="s">
        <v>156</v>
      </c>
      <c r="D27" s="108">
        <f t="shared" ref="D27" si="5">IF(C27="Sí",1)+IF(C27="No",0)</f>
        <v>1</v>
      </c>
      <c r="E27" s="199"/>
      <c r="F27" s="129">
        <f>IF($E23=0,(D27*$G$4))+IF($E23=1,(D27*$J$4))+IF($E23=2,(D27*$I$4))+IF($E23=3,(D27*$H$4))</f>
        <v>0.33333333333333331</v>
      </c>
      <c r="G27" s="130"/>
      <c r="H27" s="130"/>
      <c r="I27" s="130"/>
      <c r="J27" s="130"/>
      <c r="K27" s="214" t="s">
        <v>156</v>
      </c>
      <c r="L27" s="219">
        <f t="shared" si="4"/>
        <v>1</v>
      </c>
      <c r="M27" s="224">
        <f>F27*L27</f>
        <v>0.33333333333333331</v>
      </c>
      <c r="N27" s="226">
        <f>M28</f>
        <v>1</v>
      </c>
      <c r="O27" s="227">
        <f>IF(M28&gt;=70%,(M28))+IF(M28&lt;=70%,70%)</f>
        <v>1</v>
      </c>
    </row>
    <row r="28" spans="1:15">
      <c r="B28" s="5"/>
      <c r="C28" s="217"/>
      <c r="D28" s="5"/>
      <c r="E28" s="5"/>
      <c r="F28" s="5"/>
      <c r="G28" s="5"/>
      <c r="H28" s="5"/>
      <c r="I28" s="56">
        <f>SUM(I23:I27)</f>
        <v>0.5</v>
      </c>
      <c r="J28" s="56"/>
      <c r="K28" s="217"/>
      <c r="L28" s="217"/>
      <c r="M28" s="228">
        <f>SUM(M23:M27)</f>
        <v>1</v>
      </c>
    </row>
    <row r="30" spans="1:15" ht="28.8">
      <c r="A30" s="6"/>
      <c r="B30" s="6"/>
      <c r="C30" s="211" t="s">
        <v>213</v>
      </c>
      <c r="D30" s="42"/>
      <c r="E30" s="42"/>
      <c r="F30" s="25" t="s">
        <v>224</v>
      </c>
      <c r="G30" s="42"/>
      <c r="H30" s="42"/>
      <c r="K30" s="211" t="s">
        <v>155</v>
      </c>
      <c r="M30" s="156" t="s">
        <v>212</v>
      </c>
    </row>
    <row r="31" spans="1:15">
      <c r="A31" s="26" t="str">
        <f>'Tabla Resultados FC'!C37</f>
        <v>MA.2.2</v>
      </c>
      <c r="B31" s="30" t="str">
        <f>'Tabla Resultados FC'!D37</f>
        <v>Gestión de la demanda de la movilidad privada urbana</v>
      </c>
      <c r="C31" s="212"/>
      <c r="D31" s="42"/>
      <c r="E31" s="42"/>
      <c r="F31" s="132">
        <v>1</v>
      </c>
      <c r="G31" s="42"/>
      <c r="H31" s="42"/>
      <c r="K31" s="212"/>
      <c r="M31" s="157"/>
    </row>
    <row r="32" spans="1:15">
      <c r="A32" s="6"/>
      <c r="B32" s="6"/>
      <c r="C32" s="213"/>
      <c r="D32" s="6"/>
      <c r="E32" s="6"/>
      <c r="F32" s="6"/>
      <c r="G32" s="6"/>
      <c r="H32" s="6"/>
      <c r="I32" s="6"/>
      <c r="J32" s="6"/>
      <c r="K32" s="213"/>
      <c r="L32" s="213"/>
      <c r="M32" s="223"/>
    </row>
    <row r="33" spans="1:15">
      <c r="A33" s="6"/>
      <c r="B33" s="107" t="s">
        <v>152</v>
      </c>
      <c r="C33" s="214" t="s">
        <v>156</v>
      </c>
      <c r="D33" s="108">
        <f>IF(C33="Sí",1)+IF(C33="No",0)</f>
        <v>1</v>
      </c>
      <c r="E33" s="197">
        <f>(COUNTIF(D33:D37,"1"))</f>
        <v>3</v>
      </c>
      <c r="F33" s="129">
        <f>IF($E33=0,(D33*$G$4))+IF($E33=1,(D33*$J$4))+IF($E33=2,(D33*$I$4))+IF($E33=3,(D33*$H$4))</f>
        <v>0.33333333333333331</v>
      </c>
      <c r="G33" s="130">
        <v>0</v>
      </c>
      <c r="H33" s="130">
        <f>F31/3</f>
        <v>0.33333333333333331</v>
      </c>
      <c r="I33" s="130">
        <f>F31/2</f>
        <v>0.5</v>
      </c>
      <c r="J33" s="130">
        <f>F31</f>
        <v>1</v>
      </c>
      <c r="K33" s="214" t="s">
        <v>156</v>
      </c>
      <c r="L33" s="219">
        <f>IF(K33="Sí",1)+IF(K33="No",0)</f>
        <v>1</v>
      </c>
      <c r="M33" s="224">
        <f>F33*L33</f>
        <v>0.33333333333333331</v>
      </c>
    </row>
    <row r="34" spans="1:15" ht="14.4" hidden="1" customHeight="1">
      <c r="A34" s="6"/>
      <c r="B34" s="111"/>
      <c r="C34" s="215"/>
      <c r="D34" s="112"/>
      <c r="E34" s="198"/>
      <c r="F34" s="131"/>
      <c r="G34" s="130"/>
      <c r="H34" s="130"/>
      <c r="I34" s="130"/>
      <c r="J34" s="130"/>
      <c r="K34" s="216"/>
      <c r="L34" s="220"/>
      <c r="M34" s="225"/>
    </row>
    <row r="35" spans="1:15" ht="15" thickBot="1">
      <c r="A35" s="6"/>
      <c r="B35" s="115" t="s">
        <v>198</v>
      </c>
      <c r="C35" s="214" t="s">
        <v>156</v>
      </c>
      <c r="D35" s="108">
        <f>IF(C35="Sí",1)+IF(C35="No",0)</f>
        <v>1</v>
      </c>
      <c r="E35" s="198"/>
      <c r="F35" s="129">
        <f>IF($E33=0,(D35*$G$4))+IF($E33=1,(D35*$J$4))+IF($E33=2,(D35*$I$4))+IF($E33=3,(D35*$H$4))</f>
        <v>0.33333333333333331</v>
      </c>
      <c r="G35" s="130"/>
      <c r="H35" s="130"/>
      <c r="I35" s="130"/>
      <c r="J35" s="130"/>
      <c r="K35" s="214" t="s">
        <v>156</v>
      </c>
      <c r="L35" s="219">
        <f t="shared" ref="L35:L37" si="6">IF(K35="Sí",1)+IF(K35="No",0)</f>
        <v>1</v>
      </c>
      <c r="M35" s="224">
        <f>F35*L35</f>
        <v>0.33333333333333331</v>
      </c>
    </row>
    <row r="36" spans="1:15" ht="15" hidden="1" customHeight="1" thickBot="1">
      <c r="A36" s="6"/>
      <c r="B36" s="114"/>
      <c r="C36" s="216"/>
      <c r="D36" s="112"/>
      <c r="E36" s="198"/>
      <c r="F36" s="131"/>
      <c r="G36" s="130"/>
      <c r="H36" s="130"/>
      <c r="I36" s="130"/>
      <c r="J36" s="130"/>
      <c r="K36" s="214" t="s">
        <v>199</v>
      </c>
      <c r="L36" s="220"/>
      <c r="M36" s="225"/>
    </row>
    <row r="37" spans="1:15" ht="28.95" customHeight="1" thickBot="1">
      <c r="A37" s="6"/>
      <c r="B37" s="115" t="s">
        <v>154</v>
      </c>
      <c r="C37" s="214" t="s">
        <v>156</v>
      </c>
      <c r="D37" s="108">
        <f t="shared" ref="D37" si="7">IF(C37="Sí",1)+IF(C37="No",0)</f>
        <v>1</v>
      </c>
      <c r="E37" s="199"/>
      <c r="F37" s="129">
        <f>IF($E33=0,(D37*$G$4))+IF($E33=1,(D37*$J$4))+IF($E33=2,(D37*$I$4))+IF($E33=3,(D37*$H$4))</f>
        <v>0.33333333333333331</v>
      </c>
      <c r="G37" s="130"/>
      <c r="H37" s="130"/>
      <c r="I37" s="130"/>
      <c r="J37" s="130"/>
      <c r="K37" s="214" t="s">
        <v>156</v>
      </c>
      <c r="L37" s="219">
        <f t="shared" si="6"/>
        <v>1</v>
      </c>
      <c r="M37" s="224">
        <f>F37*L37</f>
        <v>0.33333333333333331</v>
      </c>
      <c r="N37" s="226">
        <f>M38</f>
        <v>1</v>
      </c>
      <c r="O37" s="227">
        <f>IF(M38&gt;=70%,(M38))+IF(M38&lt;=70%,70%)</f>
        <v>1</v>
      </c>
    </row>
    <row r="38" spans="1:15">
      <c r="B38" s="5"/>
      <c r="C38" s="217"/>
      <c r="D38" s="5"/>
      <c r="E38" s="5"/>
      <c r="F38" s="5"/>
      <c r="G38" s="5"/>
      <c r="H38" s="5"/>
      <c r="I38" s="56">
        <f>SUM(I33:I37)</f>
        <v>0.5</v>
      </c>
      <c r="J38" s="56"/>
      <c r="K38" s="217"/>
      <c r="L38" s="217"/>
      <c r="M38" s="228">
        <f>SUM(M33:M37)</f>
        <v>1</v>
      </c>
    </row>
    <row r="40" spans="1:15" ht="28.8">
      <c r="A40" s="6"/>
      <c r="B40" s="6"/>
      <c r="C40" s="211" t="s">
        <v>213</v>
      </c>
      <c r="D40" s="42"/>
      <c r="E40" s="42"/>
      <c r="F40" s="25" t="s">
        <v>224</v>
      </c>
      <c r="G40" s="42"/>
      <c r="H40" s="42"/>
      <c r="K40" s="211" t="s">
        <v>155</v>
      </c>
      <c r="M40" s="156" t="s">
        <v>212</v>
      </c>
    </row>
    <row r="41" spans="1:15">
      <c r="A41" s="26" t="str">
        <f>'Tabla Resultados FC'!C38</f>
        <v>MA.2.3</v>
      </c>
      <c r="B41" s="30" t="str">
        <f>'Tabla Resultados FC'!D38</f>
        <v>Gestión eficiente del aparcamiento</v>
      </c>
      <c r="C41" s="212"/>
      <c r="D41" s="42"/>
      <c r="E41" s="42"/>
      <c r="F41" s="132">
        <v>1</v>
      </c>
      <c r="G41" s="42"/>
      <c r="H41" s="42"/>
      <c r="K41" s="212"/>
      <c r="M41" s="157"/>
    </row>
    <row r="42" spans="1:15">
      <c r="A42" s="6"/>
      <c r="B42" s="6"/>
      <c r="C42" s="213"/>
      <c r="D42" s="6"/>
      <c r="E42" s="6"/>
      <c r="F42" s="6"/>
      <c r="G42" s="6"/>
      <c r="H42" s="6"/>
      <c r="I42" s="6"/>
      <c r="J42" s="6"/>
      <c r="K42" s="213"/>
      <c r="L42" s="213"/>
      <c r="M42" s="223"/>
    </row>
    <row r="43" spans="1:15">
      <c r="A43" s="6"/>
      <c r="B43" s="107" t="s">
        <v>152</v>
      </c>
      <c r="C43" s="214" t="s">
        <v>156</v>
      </c>
      <c r="D43" s="108">
        <f>IF(C43="Sí",1)+IF(C43="No",0)</f>
        <v>1</v>
      </c>
      <c r="E43" s="197">
        <f>(COUNTIF(D43:D47,"1"))</f>
        <v>3</v>
      </c>
      <c r="F43" s="129">
        <f>IF($E43=0,(D43*$G$4))+IF($E43=1,(D43*$J$4))+IF($E43=2,(D43*$I$4))+IF($E43=3,(D43*$H$4))</f>
        <v>0.33333333333333331</v>
      </c>
      <c r="G43" s="130">
        <v>0</v>
      </c>
      <c r="H43" s="130">
        <f>F41/3</f>
        <v>0.33333333333333331</v>
      </c>
      <c r="I43" s="130">
        <f>F41/2</f>
        <v>0.5</v>
      </c>
      <c r="J43" s="130">
        <f>F41</f>
        <v>1</v>
      </c>
      <c r="K43" s="214" t="s">
        <v>156</v>
      </c>
      <c r="L43" s="219">
        <f>IF(K43="Sí",1)+IF(K43="No",0)</f>
        <v>1</v>
      </c>
      <c r="M43" s="224">
        <f>F43*L43</f>
        <v>0.33333333333333331</v>
      </c>
    </row>
    <row r="44" spans="1:15" ht="14.4" hidden="1" customHeight="1">
      <c r="A44" s="6"/>
      <c r="B44" s="111"/>
      <c r="C44" s="215"/>
      <c r="D44" s="112"/>
      <c r="E44" s="198"/>
      <c r="F44" s="131"/>
      <c r="G44" s="130"/>
      <c r="H44" s="130"/>
      <c r="I44" s="130"/>
      <c r="J44" s="130"/>
      <c r="K44" s="216"/>
      <c r="L44" s="220"/>
      <c r="M44" s="225"/>
    </row>
    <row r="45" spans="1:15" ht="15" thickBot="1">
      <c r="A45" s="6"/>
      <c r="B45" s="115" t="s">
        <v>198</v>
      </c>
      <c r="C45" s="214" t="s">
        <v>156</v>
      </c>
      <c r="D45" s="108">
        <f>IF(C45="Sí",1)+IF(C45="No",0)</f>
        <v>1</v>
      </c>
      <c r="E45" s="198"/>
      <c r="F45" s="129">
        <f>IF($E43=0,(D45*$G$4))+IF($E43=1,(D45*$J$4))+IF($E43=2,(D45*$I$4))+IF($E43=3,(D45*$H$4))</f>
        <v>0.33333333333333331</v>
      </c>
      <c r="G45" s="130"/>
      <c r="H45" s="130"/>
      <c r="I45" s="130"/>
      <c r="J45" s="130"/>
      <c r="K45" s="214" t="s">
        <v>156</v>
      </c>
      <c r="L45" s="219">
        <f t="shared" ref="L45:L47" si="8">IF(K45="Sí",1)+IF(K45="No",0)</f>
        <v>1</v>
      </c>
      <c r="M45" s="224">
        <f>F45*L45</f>
        <v>0.33333333333333331</v>
      </c>
    </row>
    <row r="46" spans="1:15" ht="15" hidden="1" customHeight="1" thickBot="1">
      <c r="A46" s="6"/>
      <c r="B46" s="114"/>
      <c r="C46" s="216"/>
      <c r="D46" s="112"/>
      <c r="E46" s="198"/>
      <c r="F46" s="131"/>
      <c r="G46" s="130"/>
      <c r="H46" s="130"/>
      <c r="I46" s="130"/>
      <c r="J46" s="130"/>
      <c r="K46" s="214" t="s">
        <v>199</v>
      </c>
      <c r="L46" s="220"/>
      <c r="M46" s="225"/>
    </row>
    <row r="47" spans="1:15" ht="28.95" customHeight="1" thickBot="1">
      <c r="A47" s="6"/>
      <c r="B47" s="115" t="s">
        <v>154</v>
      </c>
      <c r="C47" s="214" t="s">
        <v>156</v>
      </c>
      <c r="D47" s="108">
        <f t="shared" ref="D47" si="9">IF(C47="Sí",1)+IF(C47="No",0)</f>
        <v>1</v>
      </c>
      <c r="E47" s="199"/>
      <c r="F47" s="129">
        <f>IF($E43=0,(D47*$G$4))+IF($E43=1,(D47*$J$4))+IF($E43=2,(D47*$I$4))+IF($E43=3,(D47*$H$4))</f>
        <v>0.33333333333333331</v>
      </c>
      <c r="G47" s="130"/>
      <c r="H47" s="130"/>
      <c r="I47" s="130"/>
      <c r="J47" s="130"/>
      <c r="K47" s="214" t="s">
        <v>156</v>
      </c>
      <c r="L47" s="219">
        <f t="shared" si="8"/>
        <v>1</v>
      </c>
      <c r="M47" s="224">
        <f>F47*L47</f>
        <v>0.33333333333333331</v>
      </c>
      <c r="N47" s="226">
        <f>M48</f>
        <v>1</v>
      </c>
      <c r="O47" s="227">
        <f>IF(M48&gt;=70%,(M48))+IF(M48&lt;=70%,70%)</f>
        <v>1</v>
      </c>
    </row>
    <row r="48" spans="1:15">
      <c r="B48" s="5"/>
      <c r="C48" s="217"/>
      <c r="D48" s="5"/>
      <c r="E48" s="5"/>
      <c r="F48" s="5"/>
      <c r="G48" s="5"/>
      <c r="H48" s="5"/>
      <c r="I48" s="56">
        <f>SUM(I43:I47)</f>
        <v>0.5</v>
      </c>
      <c r="J48" s="56"/>
      <c r="K48" s="217"/>
      <c r="L48" s="217"/>
      <c r="M48" s="228">
        <f>SUM(M43:M47)</f>
        <v>1</v>
      </c>
    </row>
    <row r="50" spans="1:15" ht="28.8">
      <c r="A50" s="6"/>
      <c r="B50" s="6"/>
      <c r="C50" s="211" t="s">
        <v>213</v>
      </c>
      <c r="D50" s="42"/>
      <c r="E50" s="42"/>
      <c r="F50" s="25" t="s">
        <v>224</v>
      </c>
      <c r="G50" s="42"/>
      <c r="H50" s="42"/>
      <c r="K50" s="211" t="s">
        <v>155</v>
      </c>
      <c r="M50" s="156" t="s">
        <v>212</v>
      </c>
    </row>
    <row r="51" spans="1:15">
      <c r="A51" s="26" t="str">
        <f>'Tabla Resultados FC'!C39</f>
        <v>MA.3.1</v>
      </c>
      <c r="B51" s="30" t="str">
        <f>'Tabla Resultados FC'!D39</f>
        <v>Smart City y reducción de emisiones de GEI</v>
      </c>
      <c r="C51" s="212"/>
      <c r="D51" s="42"/>
      <c r="E51" s="42"/>
      <c r="F51" s="132">
        <v>1</v>
      </c>
      <c r="G51" s="42"/>
      <c r="H51" s="42"/>
      <c r="K51" s="212"/>
      <c r="M51" s="157"/>
    </row>
    <row r="52" spans="1:15">
      <c r="A52" s="6"/>
      <c r="B52" s="6"/>
      <c r="C52" s="213"/>
      <c r="D52" s="6"/>
      <c r="E52" s="6"/>
      <c r="F52" s="6"/>
      <c r="G52" s="6"/>
      <c r="H52" s="6"/>
      <c r="I52" s="6"/>
      <c r="J52" s="6"/>
      <c r="K52" s="213"/>
      <c r="L52" s="213"/>
      <c r="M52" s="223"/>
    </row>
    <row r="53" spans="1:15">
      <c r="A53" s="6"/>
      <c r="B53" s="107" t="s">
        <v>152</v>
      </c>
      <c r="C53" s="214" t="s">
        <v>156</v>
      </c>
      <c r="D53" s="108">
        <f>IF(C53="Sí",1)+IF(C53="No",0)</f>
        <v>1</v>
      </c>
      <c r="E53" s="197">
        <f>(COUNTIF(D53:D57,"1"))</f>
        <v>3</v>
      </c>
      <c r="F53" s="129">
        <f>IF($E53=0,(D53*$G$4))+IF($E53=1,(D53*$J$4))+IF($E53=2,(D53*$I$4))+IF($E53=3,(D53*$H$4))</f>
        <v>0.33333333333333331</v>
      </c>
      <c r="G53" s="130">
        <v>0</v>
      </c>
      <c r="H53" s="130">
        <f>F51/3</f>
        <v>0.33333333333333331</v>
      </c>
      <c r="I53" s="130">
        <f>F51/2</f>
        <v>0.5</v>
      </c>
      <c r="J53" s="130">
        <f>F51</f>
        <v>1</v>
      </c>
      <c r="K53" s="214" t="s">
        <v>156</v>
      </c>
      <c r="L53" s="219">
        <f>IF(K53="Sí",1)+IF(K53="No",0)</f>
        <v>1</v>
      </c>
      <c r="M53" s="224">
        <f>F53*L53</f>
        <v>0.33333333333333331</v>
      </c>
    </row>
    <row r="54" spans="1:15" ht="14.4" hidden="1" customHeight="1">
      <c r="A54" s="6"/>
      <c r="B54" s="111"/>
      <c r="C54" s="215"/>
      <c r="D54" s="112"/>
      <c r="E54" s="198"/>
      <c r="F54" s="131"/>
      <c r="G54" s="130"/>
      <c r="H54" s="130"/>
      <c r="I54" s="130"/>
      <c r="J54" s="130"/>
      <c r="K54" s="216"/>
      <c r="L54" s="220"/>
      <c r="M54" s="225"/>
    </row>
    <row r="55" spans="1:15" ht="15" thickBot="1">
      <c r="A55" s="6"/>
      <c r="B55" s="115" t="s">
        <v>198</v>
      </c>
      <c r="C55" s="214" t="s">
        <v>156</v>
      </c>
      <c r="D55" s="108">
        <f>IF(C55="Sí",1)+IF(C55="No",0)</f>
        <v>1</v>
      </c>
      <c r="E55" s="198"/>
      <c r="F55" s="129">
        <f>IF($E53=0,(D55*$G$4))+IF($E53=1,(D55*$J$4))+IF($E53=2,(D55*$I$4))+IF($E53=3,(D55*$H$4))</f>
        <v>0.33333333333333331</v>
      </c>
      <c r="G55" s="130"/>
      <c r="H55" s="130"/>
      <c r="I55" s="130"/>
      <c r="J55" s="130"/>
      <c r="K55" s="214" t="s">
        <v>156</v>
      </c>
      <c r="L55" s="219">
        <f t="shared" ref="L55:L57" si="10">IF(K55="Sí",1)+IF(K55="No",0)</f>
        <v>1</v>
      </c>
      <c r="M55" s="224">
        <f>F55*L55</f>
        <v>0.33333333333333331</v>
      </c>
    </row>
    <row r="56" spans="1:15" ht="15" hidden="1" customHeight="1" thickBot="1">
      <c r="A56" s="6"/>
      <c r="B56" s="114"/>
      <c r="C56" s="216"/>
      <c r="D56" s="112"/>
      <c r="E56" s="198"/>
      <c r="F56" s="131"/>
      <c r="G56" s="130"/>
      <c r="H56" s="130"/>
      <c r="I56" s="130"/>
      <c r="J56" s="130"/>
      <c r="K56" s="214" t="s">
        <v>199</v>
      </c>
      <c r="L56" s="220"/>
      <c r="M56" s="225"/>
    </row>
    <row r="57" spans="1:15" ht="28.95" customHeight="1" thickBot="1">
      <c r="A57" s="6"/>
      <c r="B57" s="115" t="s">
        <v>154</v>
      </c>
      <c r="C57" s="214" t="s">
        <v>156</v>
      </c>
      <c r="D57" s="108">
        <f t="shared" ref="D57" si="11">IF(C57="Sí",1)+IF(C57="No",0)</f>
        <v>1</v>
      </c>
      <c r="E57" s="199"/>
      <c r="F57" s="129">
        <f>IF($E53=0,(D57*$G$4))+IF($E53=1,(D57*$J$4))+IF($E53=2,(D57*$I$4))+IF($E53=3,(D57*$H$4))</f>
        <v>0.33333333333333331</v>
      </c>
      <c r="G57" s="130"/>
      <c r="H57" s="130"/>
      <c r="I57" s="130"/>
      <c r="J57" s="130"/>
      <c r="K57" s="214" t="s">
        <v>156</v>
      </c>
      <c r="L57" s="219">
        <f t="shared" si="10"/>
        <v>1</v>
      </c>
      <c r="M57" s="224">
        <f>F57*L57</f>
        <v>0.33333333333333331</v>
      </c>
      <c r="N57" s="226">
        <f>M58</f>
        <v>1</v>
      </c>
      <c r="O57" s="227">
        <f>IF(M58&gt;=70%,(M58))+IF(M58&lt;=70%,70%)</f>
        <v>1</v>
      </c>
    </row>
    <row r="58" spans="1:15">
      <c r="B58" s="5"/>
      <c r="C58" s="217"/>
      <c r="D58" s="5"/>
      <c r="E58" s="5"/>
      <c r="F58" s="5"/>
      <c r="G58" s="5"/>
      <c r="H58" s="5"/>
      <c r="I58" s="56">
        <f>SUM(I53:I57)</f>
        <v>0.5</v>
      </c>
      <c r="J58" s="56"/>
      <c r="K58" s="217"/>
      <c r="L58" s="217"/>
      <c r="M58" s="228">
        <f>SUM(M53:M57)</f>
        <v>1</v>
      </c>
    </row>
    <row r="60" spans="1:15" ht="28.8">
      <c r="A60" s="6"/>
      <c r="B60" s="6"/>
      <c r="C60" s="211" t="s">
        <v>213</v>
      </c>
      <c r="D60" s="42"/>
      <c r="E60" s="42"/>
      <c r="F60" s="25" t="s">
        <v>224</v>
      </c>
      <c r="G60" s="42"/>
      <c r="H60" s="42"/>
      <c r="K60" s="211" t="s">
        <v>155</v>
      </c>
      <c r="M60" s="156" t="s">
        <v>212</v>
      </c>
    </row>
    <row r="61" spans="1:15">
      <c r="A61" s="26" t="str">
        <f>'Tabla Resultados FC'!C40</f>
        <v>MA.4.1</v>
      </c>
      <c r="B61" s="30" t="str">
        <f>'Tabla Resultados FC'!D40</f>
        <v>Evaluación y gestión de riesgos</v>
      </c>
      <c r="C61" s="212"/>
      <c r="D61" s="42"/>
      <c r="E61" s="42"/>
      <c r="F61" s="132">
        <v>1</v>
      </c>
      <c r="G61" s="42"/>
      <c r="H61" s="42"/>
      <c r="K61" s="212"/>
      <c r="M61" s="157"/>
    </row>
    <row r="62" spans="1:15">
      <c r="A62" s="6"/>
      <c r="B62" s="6"/>
      <c r="C62" s="213"/>
      <c r="D62" s="6"/>
      <c r="E62" s="6"/>
      <c r="F62" s="6"/>
      <c r="G62" s="6"/>
      <c r="H62" s="6"/>
      <c r="I62" s="6"/>
      <c r="J62" s="6"/>
      <c r="K62" s="213"/>
      <c r="L62" s="213"/>
      <c r="M62" s="223"/>
    </row>
    <row r="63" spans="1:15">
      <c r="A63" s="6"/>
      <c r="B63" s="107" t="s">
        <v>152</v>
      </c>
      <c r="C63" s="214" t="s">
        <v>156</v>
      </c>
      <c r="D63" s="108">
        <f>IF(C63="Sí",1)+IF(C63="No",0)</f>
        <v>1</v>
      </c>
      <c r="E63" s="197">
        <f>(COUNTIF(D63:D67,"1"))</f>
        <v>3</v>
      </c>
      <c r="F63" s="129">
        <f>IF($E63=0,(D63*$G$4))+IF($E63=1,(D63*$J$4))+IF($E63=2,(D63*$I$4))+IF($E63=3,(D63*$H$4))</f>
        <v>0.33333333333333331</v>
      </c>
      <c r="G63" s="130">
        <v>0</v>
      </c>
      <c r="H63" s="130">
        <f>F61/3</f>
        <v>0.33333333333333331</v>
      </c>
      <c r="I63" s="130">
        <f>F61/2</f>
        <v>0.5</v>
      </c>
      <c r="J63" s="130">
        <f>F61</f>
        <v>1</v>
      </c>
      <c r="K63" s="214" t="s">
        <v>156</v>
      </c>
      <c r="L63" s="219">
        <f>IF(K63="Sí",1)+IF(K63="No",0)</f>
        <v>1</v>
      </c>
      <c r="M63" s="224">
        <f>F63*L63</f>
        <v>0.33333333333333331</v>
      </c>
    </row>
    <row r="64" spans="1:15" ht="14.4" hidden="1" customHeight="1">
      <c r="A64" s="6"/>
      <c r="B64" s="111"/>
      <c r="C64" s="215"/>
      <c r="D64" s="112"/>
      <c r="E64" s="198"/>
      <c r="F64" s="131"/>
      <c r="G64" s="130"/>
      <c r="H64" s="130"/>
      <c r="I64" s="130"/>
      <c r="J64" s="130"/>
      <c r="K64" s="216"/>
      <c r="L64" s="220"/>
      <c r="M64" s="225"/>
    </row>
    <row r="65" spans="1:15" ht="15" thickBot="1">
      <c r="A65" s="6"/>
      <c r="B65" s="115" t="s">
        <v>198</v>
      </c>
      <c r="C65" s="214" t="s">
        <v>156</v>
      </c>
      <c r="D65" s="108">
        <f>IF(C65="Sí",1)+IF(C65="No",0)</f>
        <v>1</v>
      </c>
      <c r="E65" s="198"/>
      <c r="F65" s="129">
        <f>IF($E63=0,(D65*$G$4))+IF($E63=1,(D65*$J$4))+IF($E63=2,(D65*$I$4))+IF($E63=3,(D65*$H$4))</f>
        <v>0.33333333333333331</v>
      </c>
      <c r="G65" s="130"/>
      <c r="H65" s="130"/>
      <c r="I65" s="130"/>
      <c r="J65" s="130"/>
      <c r="K65" s="214" t="s">
        <v>156</v>
      </c>
      <c r="L65" s="219">
        <f t="shared" ref="L65:L67" si="12">IF(K65="Sí",1)+IF(K65="No",0)</f>
        <v>1</v>
      </c>
      <c r="M65" s="224">
        <f>F65*L65</f>
        <v>0.33333333333333331</v>
      </c>
    </row>
    <row r="66" spans="1:15" ht="15" hidden="1" customHeight="1" thickBot="1">
      <c r="A66" s="6"/>
      <c r="B66" s="114"/>
      <c r="C66" s="216"/>
      <c r="D66" s="112"/>
      <c r="E66" s="198"/>
      <c r="F66" s="131"/>
      <c r="G66" s="130"/>
      <c r="H66" s="130"/>
      <c r="I66" s="130"/>
      <c r="J66" s="130"/>
      <c r="K66" s="214" t="s">
        <v>199</v>
      </c>
      <c r="L66" s="220"/>
      <c r="M66" s="225"/>
    </row>
    <row r="67" spans="1:15" ht="28.95" customHeight="1" thickBot="1">
      <c r="A67" s="6"/>
      <c r="B67" s="115" t="s">
        <v>154</v>
      </c>
      <c r="C67" s="214" t="s">
        <v>156</v>
      </c>
      <c r="D67" s="108">
        <f t="shared" ref="D67" si="13">IF(C67="Sí",1)+IF(C67="No",0)</f>
        <v>1</v>
      </c>
      <c r="E67" s="199"/>
      <c r="F67" s="129">
        <f>IF($E63=0,(D67*$G$4))+IF($E63=1,(D67*$J$4))+IF($E63=2,(D67*$I$4))+IF($E63=3,(D67*$H$4))</f>
        <v>0.33333333333333331</v>
      </c>
      <c r="G67" s="130"/>
      <c r="H67" s="130"/>
      <c r="I67" s="130"/>
      <c r="J67" s="130"/>
      <c r="K67" s="214" t="s">
        <v>156</v>
      </c>
      <c r="L67" s="219">
        <f t="shared" si="12"/>
        <v>1</v>
      </c>
      <c r="M67" s="224">
        <f>F67*L67</f>
        <v>0.33333333333333331</v>
      </c>
      <c r="N67" s="226">
        <f>M68</f>
        <v>1</v>
      </c>
      <c r="O67" s="227">
        <f>IF(M68&gt;=70%,(M68))+IF(M68&lt;=70%,70%)</f>
        <v>1</v>
      </c>
    </row>
    <row r="68" spans="1:15">
      <c r="B68" s="5"/>
      <c r="C68" s="217"/>
      <c r="D68" s="5"/>
      <c r="E68" s="5"/>
      <c r="F68" s="5"/>
      <c r="G68" s="5"/>
      <c r="H68" s="5"/>
      <c r="I68" s="56">
        <f>SUM(I63:I67)</f>
        <v>0.5</v>
      </c>
      <c r="J68" s="56"/>
      <c r="K68" s="217"/>
      <c r="L68" s="217"/>
      <c r="M68" s="228">
        <f>SUM(M63:M67)</f>
        <v>1</v>
      </c>
    </row>
    <row r="70" spans="1:15" ht="28.8">
      <c r="A70" s="6"/>
      <c r="B70" s="6"/>
      <c r="C70" s="211" t="s">
        <v>213</v>
      </c>
      <c r="D70" s="42"/>
      <c r="E70" s="42"/>
      <c r="F70" s="25" t="s">
        <v>224</v>
      </c>
      <c r="G70" s="42"/>
      <c r="H70" s="42"/>
      <c r="K70" s="211" t="s">
        <v>155</v>
      </c>
      <c r="M70" s="156" t="s">
        <v>212</v>
      </c>
    </row>
    <row r="71" spans="1:15">
      <c r="A71" s="26" t="str">
        <f>'Tabla Resultados FC'!C41</f>
        <v>MA.4.2</v>
      </c>
      <c r="B71" s="30" t="str">
        <f>'Tabla Resultados FC'!D41</f>
        <v>Adaptación, IV-A y permeabilidad del suelo</v>
      </c>
      <c r="C71" s="212"/>
      <c r="D71" s="42"/>
      <c r="E71" s="42"/>
      <c r="F71" s="132">
        <v>1</v>
      </c>
      <c r="G71" s="42"/>
      <c r="H71" s="42"/>
      <c r="K71" s="212"/>
      <c r="M71" s="157"/>
    </row>
    <row r="72" spans="1:15">
      <c r="A72" s="6"/>
      <c r="B72" s="6"/>
      <c r="C72" s="213"/>
      <c r="D72" s="6"/>
      <c r="E72" s="6"/>
      <c r="F72" s="6"/>
      <c r="G72" s="6"/>
      <c r="H72" s="6"/>
      <c r="I72" s="6"/>
      <c r="J72" s="6"/>
      <c r="K72" s="213"/>
      <c r="L72" s="213"/>
      <c r="M72" s="223"/>
    </row>
    <row r="73" spans="1:15">
      <c r="A73" s="6"/>
      <c r="B73" s="107" t="s">
        <v>152</v>
      </c>
      <c r="C73" s="214" t="s">
        <v>156</v>
      </c>
      <c r="D73" s="108">
        <f>IF(C73="Sí",1)+IF(C73="No",0)</f>
        <v>1</v>
      </c>
      <c r="E73" s="197">
        <f>(COUNTIF(D73:D77,"1"))</f>
        <v>3</v>
      </c>
      <c r="F73" s="129">
        <f>IF($E73=0,(D73*$G$4))+IF($E73=1,(D73*$J$4))+IF($E73=2,(D73*$I$4))+IF($E73=3,(D73*$H$4))</f>
        <v>0.33333333333333331</v>
      </c>
      <c r="G73" s="130">
        <v>0</v>
      </c>
      <c r="H73" s="130">
        <f>F71/3</f>
        <v>0.33333333333333331</v>
      </c>
      <c r="I73" s="130">
        <f>F71/2</f>
        <v>0.5</v>
      </c>
      <c r="J73" s="130">
        <f>F71</f>
        <v>1</v>
      </c>
      <c r="K73" s="214" t="s">
        <v>156</v>
      </c>
      <c r="L73" s="219">
        <f>IF(K73="Sí",1)+IF(K73="No",0)</f>
        <v>1</v>
      </c>
      <c r="M73" s="224">
        <f>F73*L73</f>
        <v>0.33333333333333331</v>
      </c>
    </row>
    <row r="74" spans="1:15" ht="14.4" hidden="1" customHeight="1">
      <c r="A74" s="6"/>
      <c r="B74" s="111"/>
      <c r="C74" s="215"/>
      <c r="D74" s="112"/>
      <c r="E74" s="198"/>
      <c r="F74" s="131"/>
      <c r="G74" s="130"/>
      <c r="H74" s="130"/>
      <c r="I74" s="130"/>
      <c r="J74" s="130"/>
      <c r="K74" s="216"/>
      <c r="L74" s="220"/>
      <c r="M74" s="225"/>
    </row>
    <row r="75" spans="1:15" ht="15" thickBot="1">
      <c r="A75" s="6"/>
      <c r="B75" s="115" t="s">
        <v>198</v>
      </c>
      <c r="C75" s="214" t="s">
        <v>156</v>
      </c>
      <c r="D75" s="108">
        <f>IF(C75="Sí",1)+IF(C75="No",0)</f>
        <v>1</v>
      </c>
      <c r="E75" s="198"/>
      <c r="F75" s="129">
        <f>IF($E73=0,(D75*$G$4))+IF($E73=1,(D75*$J$4))+IF($E73=2,(D75*$I$4))+IF($E73=3,(D75*$H$4))</f>
        <v>0.33333333333333331</v>
      </c>
      <c r="G75" s="130"/>
      <c r="H75" s="130"/>
      <c r="I75" s="130"/>
      <c r="J75" s="130"/>
      <c r="K75" s="214" t="s">
        <v>156</v>
      </c>
      <c r="L75" s="219">
        <f t="shared" ref="L75:L77" si="14">IF(K75="Sí",1)+IF(K75="No",0)</f>
        <v>1</v>
      </c>
      <c r="M75" s="224">
        <f>F75*L75</f>
        <v>0.33333333333333331</v>
      </c>
    </row>
    <row r="76" spans="1:15" ht="15" hidden="1" customHeight="1" thickBot="1">
      <c r="A76" s="6"/>
      <c r="B76" s="114"/>
      <c r="C76" s="216"/>
      <c r="D76" s="112"/>
      <c r="E76" s="198"/>
      <c r="F76" s="131"/>
      <c r="G76" s="130"/>
      <c r="H76" s="130"/>
      <c r="I76" s="130"/>
      <c r="J76" s="130"/>
      <c r="K76" s="214" t="s">
        <v>199</v>
      </c>
      <c r="L76" s="220"/>
      <c r="M76" s="225"/>
    </row>
    <row r="77" spans="1:15" ht="28.95" customHeight="1" thickBot="1">
      <c r="A77" s="6"/>
      <c r="B77" s="115" t="s">
        <v>154</v>
      </c>
      <c r="C77" s="214" t="s">
        <v>156</v>
      </c>
      <c r="D77" s="108">
        <f t="shared" ref="D77" si="15">IF(C77="Sí",1)+IF(C77="No",0)</f>
        <v>1</v>
      </c>
      <c r="E77" s="199"/>
      <c r="F77" s="129">
        <f>IF($E73=0,(D77*$G$4))+IF($E73=1,(D77*$J$4))+IF($E73=2,(D77*$I$4))+IF($E73=3,(D77*$H$4))</f>
        <v>0.33333333333333331</v>
      </c>
      <c r="G77" s="130"/>
      <c r="H77" s="130"/>
      <c r="I77" s="130"/>
      <c r="J77" s="130"/>
      <c r="K77" s="214" t="s">
        <v>156</v>
      </c>
      <c r="L77" s="219">
        <f t="shared" si="14"/>
        <v>1</v>
      </c>
      <c r="M77" s="224">
        <f>F77*L77</f>
        <v>0.33333333333333331</v>
      </c>
      <c r="N77" s="226">
        <f>M78</f>
        <v>1</v>
      </c>
      <c r="O77" s="227">
        <f>IF(M78&gt;=70%,(M78))+IF(M78&lt;=70%,70%)</f>
        <v>1</v>
      </c>
    </row>
    <row r="78" spans="1:15">
      <c r="B78" s="5"/>
      <c r="C78" s="217"/>
      <c r="D78" s="5"/>
      <c r="E78" s="5"/>
      <c r="F78" s="5"/>
      <c r="G78" s="5"/>
      <c r="H78" s="5"/>
      <c r="I78" s="56">
        <f>SUM(I73:I77)</f>
        <v>0.5</v>
      </c>
      <c r="J78" s="56"/>
      <c r="K78" s="217"/>
      <c r="L78" s="217"/>
      <c r="M78" s="228">
        <f>SUM(M73:M77)</f>
        <v>1</v>
      </c>
    </row>
  </sheetData>
  <sheetProtection password="C1EC" sheet="1" objects="1" scenarios="1"/>
  <mergeCells count="32">
    <mergeCell ref="E73:E77"/>
    <mergeCell ref="E53:E57"/>
    <mergeCell ref="C60:C61"/>
    <mergeCell ref="K60:K61"/>
    <mergeCell ref="M60:M61"/>
    <mergeCell ref="E63:E67"/>
    <mergeCell ref="C70:C71"/>
    <mergeCell ref="K70:K71"/>
    <mergeCell ref="M70:M71"/>
    <mergeCell ref="C50:C51"/>
    <mergeCell ref="K50:K51"/>
    <mergeCell ref="M50:M51"/>
    <mergeCell ref="E15:E17"/>
    <mergeCell ref="C20:C21"/>
    <mergeCell ref="K20:K21"/>
    <mergeCell ref="M20:M21"/>
    <mergeCell ref="E23:E27"/>
    <mergeCell ref="C30:C31"/>
    <mergeCell ref="K30:K31"/>
    <mergeCell ref="M30:M31"/>
    <mergeCell ref="E33:E37"/>
    <mergeCell ref="C40:C41"/>
    <mergeCell ref="K40:K41"/>
    <mergeCell ref="M40:M41"/>
    <mergeCell ref="E43:E47"/>
    <mergeCell ref="C1:C2"/>
    <mergeCell ref="K1:K2"/>
    <mergeCell ref="M1:M2"/>
    <mergeCell ref="E4:E8"/>
    <mergeCell ref="C12:C13"/>
    <mergeCell ref="K12:K13"/>
    <mergeCell ref="M12:M13"/>
  </mergeCells>
  <dataValidations count="1">
    <dataValidation type="list" allowBlank="1" showInputMessage="1" showErrorMessage="1" errorTitle="Dato inválido" error="Por favor seleccione Sí o No" sqref="C77 C65 K65:K67 K63 C55 K55:K57 K53 C57 C45 K45:K47 K43 C35 K35:K37 K33 C25 K25:K27 K23 C6 K6:K8 K4 C73 C8 C37 C67 C63 C47 C43 C27 C23 C53 C4 C33 C75 K75:K77 K73 C15:C17 K15:K17">
      <formula1>"Sí,No"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theme="5" tint="-0.249977111117893"/>
  </sheetPr>
  <dimension ref="A1:R118"/>
  <sheetViews>
    <sheetView showGridLines="0" zoomScale="55" zoomScaleNormal="55" workbookViewId="0">
      <selection activeCell="Z48" sqref="Z48"/>
    </sheetView>
  </sheetViews>
  <sheetFormatPr baseColWidth="10" defaultRowHeight="14.4"/>
  <cols>
    <col min="2" max="2" width="72.21875" customWidth="1"/>
    <col min="3" max="3" width="17.88671875" style="218" customWidth="1"/>
    <col min="4" max="5" width="17.88671875" hidden="1" customWidth="1"/>
    <col min="6" max="6" width="23.8867187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2.33203125" style="222" customWidth="1"/>
    <col min="14" max="14" width="13.44140625" style="222" hidden="1" customWidth="1"/>
    <col min="15" max="15" width="11.5546875" style="222"/>
  </cols>
  <sheetData>
    <row r="1" spans="1:15" ht="28.8">
      <c r="A1" s="6"/>
      <c r="B1" s="6"/>
      <c r="C1" s="211" t="s">
        <v>213</v>
      </c>
      <c r="D1" s="42"/>
      <c r="E1" s="42"/>
      <c r="F1" s="25" t="s">
        <v>224</v>
      </c>
      <c r="G1" s="42"/>
      <c r="H1" s="42"/>
      <c r="K1" s="211" t="s">
        <v>155</v>
      </c>
      <c r="M1" s="156" t="s">
        <v>212</v>
      </c>
    </row>
    <row r="2" spans="1:15">
      <c r="A2" s="26" t="str">
        <f>'Tabla Resultados FC'!C42</f>
        <v>EU.1.1</v>
      </c>
      <c r="B2" s="30" t="str">
        <f>'Tabla Resultados FC'!D42</f>
        <v xml:space="preserve"> Renaturalización  (SbN)</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(COUNTIF(D4:D8,"1"))</f>
        <v>3</v>
      </c>
      <c r="F4" s="129">
        <f>IF($E4=0,(D4*$G$4))+IF($E4=1,(D4*$J$4))+IF($E4=2,(D4*$I$4))+IF($E4=3,(D4*$H$4))</f>
        <v>0.33333333333333331</v>
      </c>
      <c r="G4" s="110">
        <f>F2/4</f>
        <v>0.25</v>
      </c>
      <c r="H4" s="110">
        <f>F2/3</f>
        <v>0.33333333333333331</v>
      </c>
      <c r="I4" s="110">
        <f>F2/2</f>
        <v>0.5</v>
      </c>
      <c r="J4" s="110">
        <f>F2</f>
        <v>1</v>
      </c>
      <c r="K4" s="230" t="s">
        <v>156</v>
      </c>
      <c r="L4" s="231">
        <f>IF(K4="Sí",1)+IF(K4="No",0)</f>
        <v>1</v>
      </c>
      <c r="M4" s="232">
        <f>F4*L4</f>
        <v>0.33333333333333331</v>
      </c>
    </row>
    <row r="5" spans="1:15" ht="14.4" hidden="1" customHeight="1">
      <c r="A5" s="6"/>
      <c r="B5" s="111"/>
      <c r="C5" s="215"/>
      <c r="D5" s="112"/>
      <c r="E5" s="198"/>
      <c r="F5" s="131"/>
      <c r="G5" s="130"/>
      <c r="H5" s="130"/>
      <c r="I5" s="130"/>
      <c r="J5" s="130"/>
      <c r="K5" s="216"/>
      <c r="L5" s="220"/>
      <c r="M5" s="225"/>
    </row>
    <row r="6" spans="1:15" ht="15" thickBot="1">
      <c r="A6" s="6"/>
      <c r="B6" s="115" t="s">
        <v>198</v>
      </c>
      <c r="C6" s="214" t="s">
        <v>156</v>
      </c>
      <c r="D6" s="108">
        <f>IF(C6="Sí",1)+IF(C6="No",0)</f>
        <v>1</v>
      </c>
      <c r="E6" s="198"/>
      <c r="F6" s="129">
        <f>IF($E4=0,(D6*$G$4))+IF($E4=1,(D6*$J$4))+IF($E4=2,(D6*$I$4))+IF($E4=3,(D6*$H$4))</f>
        <v>0.33333333333333331</v>
      </c>
      <c r="G6" s="130"/>
      <c r="H6" s="130"/>
      <c r="I6" s="130"/>
      <c r="J6" s="130"/>
      <c r="K6" s="214" t="s">
        <v>156</v>
      </c>
      <c r="L6" s="219">
        <f t="shared" ref="L6:L8" si="0">IF(K6="Sí",1)+IF(K6="No",0)</f>
        <v>1</v>
      </c>
      <c r="M6" s="224">
        <f>F6*L6</f>
        <v>0.33333333333333331</v>
      </c>
    </row>
    <row r="7" spans="1:15" ht="15" hidden="1" customHeight="1" thickBot="1">
      <c r="A7" s="6"/>
      <c r="B7" s="114"/>
      <c r="C7" s="216"/>
      <c r="D7" s="112"/>
      <c r="E7" s="198"/>
      <c r="F7" s="131"/>
      <c r="G7" s="130"/>
      <c r="H7" s="130"/>
      <c r="I7" s="130"/>
      <c r="J7" s="130"/>
      <c r="K7" s="214" t="s">
        <v>199</v>
      </c>
      <c r="L7" s="220"/>
      <c r="M7" s="225"/>
    </row>
    <row r="8" spans="1:15" ht="29.4" customHeight="1" thickBot="1">
      <c r="A8" s="6"/>
      <c r="B8" s="115" t="s">
        <v>154</v>
      </c>
      <c r="C8" s="214" t="s">
        <v>156</v>
      </c>
      <c r="D8" s="108">
        <f t="shared" ref="D8" si="1">IF(C8="Sí",1)+IF(C8="No",0)</f>
        <v>1</v>
      </c>
      <c r="E8" s="199"/>
      <c r="F8" s="129">
        <f>IF($E4=0,(D8*$G$4))+IF($E4=1,(D8*$J$4))+IF($E4=2,(D8*$I$4))+IF($E4=3,(D8*$H$4))</f>
        <v>0.33333333333333331</v>
      </c>
      <c r="G8" s="130"/>
      <c r="H8" s="130"/>
      <c r="I8" s="130"/>
      <c r="J8" s="130"/>
      <c r="K8" s="214" t="s">
        <v>156</v>
      </c>
      <c r="L8" s="219">
        <f t="shared" si="0"/>
        <v>1</v>
      </c>
      <c r="M8" s="224">
        <f>F8*L8</f>
        <v>0.33333333333333331</v>
      </c>
      <c r="N8" s="226">
        <f>M9</f>
        <v>1</v>
      </c>
      <c r="O8" s="227">
        <f>IF(M9&gt;=70%,(M9))+IF(M9&lt;=70%,70%)</f>
        <v>1</v>
      </c>
    </row>
    <row r="9" spans="1:15">
      <c r="A9" s="6"/>
      <c r="B9" s="5"/>
      <c r="C9" s="217"/>
      <c r="D9" s="5"/>
      <c r="E9" s="5"/>
      <c r="F9" s="5"/>
      <c r="G9" s="5"/>
      <c r="H9" s="5"/>
      <c r="I9" s="56"/>
      <c r="J9" s="56"/>
      <c r="K9" s="217"/>
      <c r="L9" s="217"/>
      <c r="M9" s="228">
        <f>SUM(M4:M8)</f>
        <v>1</v>
      </c>
    </row>
    <row r="10" spans="1:15">
      <c r="B10" s="5"/>
      <c r="C10" s="217"/>
      <c r="D10" s="5"/>
      <c r="E10" s="5"/>
      <c r="F10" s="5"/>
      <c r="G10" s="5"/>
      <c r="H10" s="5"/>
      <c r="I10" s="16"/>
      <c r="J10" s="16"/>
      <c r="L10" s="217"/>
    </row>
    <row r="12" spans="1:15" ht="28.8">
      <c r="A12" s="6"/>
      <c r="B12" s="6"/>
      <c r="C12" s="211" t="s">
        <v>213</v>
      </c>
      <c r="D12" s="42"/>
      <c r="E12" s="42"/>
      <c r="F12" s="25" t="s">
        <v>224</v>
      </c>
      <c r="G12" s="42"/>
      <c r="H12" s="42"/>
      <c r="K12" s="211" t="s">
        <v>155</v>
      </c>
      <c r="M12" s="156" t="s">
        <v>212</v>
      </c>
    </row>
    <row r="13" spans="1:15">
      <c r="A13" s="26" t="str">
        <f>'Tabla Resultados FC'!C43</f>
        <v>EU.1.2</v>
      </c>
      <c r="B13" s="30" t="str">
        <f>'Tabla Resultados FC'!D43</f>
        <v>Confort urbano. Diseño urbano basado en la Naturaleza. I-VA</v>
      </c>
      <c r="C13" s="212"/>
      <c r="D13" s="42"/>
      <c r="E13" s="42"/>
      <c r="F13" s="132">
        <v>1</v>
      </c>
      <c r="G13" s="42"/>
      <c r="H13" s="42"/>
      <c r="K13" s="212"/>
      <c r="M13" s="157"/>
    </row>
    <row r="14" spans="1:15">
      <c r="A14" s="6"/>
      <c r="B14" s="6"/>
      <c r="C14" s="213"/>
      <c r="D14" s="6"/>
      <c r="E14" s="6"/>
      <c r="F14" s="6"/>
      <c r="G14" s="6"/>
      <c r="H14" s="6"/>
      <c r="I14" s="6"/>
      <c r="J14" s="6"/>
      <c r="K14" s="213"/>
      <c r="L14" s="213"/>
      <c r="M14" s="223"/>
    </row>
    <row r="15" spans="1:15">
      <c r="A15" s="6"/>
      <c r="B15" s="113" t="s">
        <v>152</v>
      </c>
      <c r="C15" s="214" t="s">
        <v>156</v>
      </c>
      <c r="D15" s="108">
        <f>IF(C15="Sí",1)+IF(C15="No",0)</f>
        <v>1</v>
      </c>
      <c r="E15" s="200">
        <f>(COUNTIF(D15:D17,"1"))</f>
        <v>3</v>
      </c>
      <c r="F15" s="129">
        <f>IF($E15=0,(D15*$G$4))+IF($E15=1,(D15*$J$4))+IF($E15=2,(D15*$I$4))+IF($E15=3,(D15*$H$4))</f>
        <v>0.33333333333333331</v>
      </c>
      <c r="G15" s="130">
        <v>0</v>
      </c>
      <c r="H15" s="130">
        <f>F13/3</f>
        <v>0.33333333333333331</v>
      </c>
      <c r="I15" s="130">
        <f>F13/2</f>
        <v>0.5</v>
      </c>
      <c r="J15" s="130">
        <f>F13</f>
        <v>1</v>
      </c>
      <c r="K15" s="214" t="s">
        <v>156</v>
      </c>
      <c r="L15" s="219">
        <f>IF(K15="Sí",1)+IF(K15="No",0)</f>
        <v>1</v>
      </c>
      <c r="M15" s="224">
        <f>F15*L15</f>
        <v>0.33333333333333331</v>
      </c>
    </row>
    <row r="16" spans="1:15" ht="15" thickBot="1">
      <c r="A16" s="6"/>
      <c r="B16" s="115" t="s">
        <v>198</v>
      </c>
      <c r="C16" s="214" t="s">
        <v>156</v>
      </c>
      <c r="D16" s="108">
        <f>IF(C16="Sí",1)+IF(C16="No",0)</f>
        <v>1</v>
      </c>
      <c r="E16" s="201"/>
      <c r="F16" s="129">
        <f>IF($E15=0,(D16*$G$4))+IF($E15=1,(D16*$J$4))+IF($E15=2,(D16*$I$4))+IF($E15=3,(D16*$H$4))</f>
        <v>0.33333333333333331</v>
      </c>
      <c r="G16" s="130"/>
      <c r="H16" s="130"/>
      <c r="I16" s="130"/>
      <c r="J16" s="130"/>
      <c r="K16" s="214" t="s">
        <v>156</v>
      </c>
      <c r="L16" s="219">
        <f t="shared" ref="L16:L17" si="2">IF(K16="Sí",1)+IF(K16="No",0)</f>
        <v>1</v>
      </c>
      <c r="M16" s="224">
        <f>F16*L16</f>
        <v>0.33333333333333331</v>
      </c>
    </row>
    <row r="17" spans="1:15" ht="28.95" customHeight="1" thickBot="1">
      <c r="A17" s="6"/>
      <c r="B17" s="115" t="s">
        <v>154</v>
      </c>
      <c r="C17" s="214" t="s">
        <v>156</v>
      </c>
      <c r="D17" s="108">
        <f t="shared" ref="D17" si="3">IF(C17="Sí",1)+IF(C17="No",0)</f>
        <v>1</v>
      </c>
      <c r="E17" s="202"/>
      <c r="F17" s="129">
        <f>IF($E15=0,(D17*$G$4))+IF($E15=1,(D17*$J$4))+IF($E15=2,(D17*$I$4))+IF($E15=3,(D17*$H$4))</f>
        <v>0.33333333333333331</v>
      </c>
      <c r="G17" s="130"/>
      <c r="H17" s="130"/>
      <c r="I17" s="130"/>
      <c r="J17" s="130"/>
      <c r="K17" s="214" t="s">
        <v>156</v>
      </c>
      <c r="L17" s="219">
        <f t="shared" si="2"/>
        <v>1</v>
      </c>
      <c r="M17" s="224">
        <f>F17*L17</f>
        <v>0.33333333333333331</v>
      </c>
      <c r="N17" s="226">
        <f>M18</f>
        <v>1</v>
      </c>
      <c r="O17" s="227">
        <f>IF(M18&gt;=70%,(M18))+IF(M18&lt;=70%,70%)</f>
        <v>1</v>
      </c>
    </row>
    <row r="18" spans="1:15">
      <c r="B18" s="5"/>
      <c r="C18" s="217"/>
      <c r="D18" s="5"/>
      <c r="E18" s="5"/>
      <c r="F18" s="5"/>
      <c r="G18" s="5"/>
      <c r="H18" s="5"/>
      <c r="I18" s="56">
        <f>SUM(I15:I17)</f>
        <v>0.5</v>
      </c>
      <c r="J18" s="56"/>
      <c r="K18" s="217"/>
      <c r="L18" s="217"/>
      <c r="M18" s="228">
        <f>SUM(M15:M17)</f>
        <v>1</v>
      </c>
    </row>
    <row r="20" spans="1:15" ht="28.8">
      <c r="A20" s="6"/>
      <c r="B20" s="6"/>
      <c r="C20" s="211" t="s">
        <v>213</v>
      </c>
      <c r="D20" s="42"/>
      <c r="E20" s="42"/>
      <c r="F20" s="25" t="s">
        <v>224</v>
      </c>
      <c r="G20" s="42"/>
      <c r="H20" s="42"/>
      <c r="K20" s="211" t="s">
        <v>155</v>
      </c>
      <c r="M20" s="156" t="s">
        <v>212</v>
      </c>
    </row>
    <row r="21" spans="1:15" ht="27" customHeight="1">
      <c r="A21" s="26" t="str">
        <f>'Tabla Resultados FC'!C44</f>
        <v>EU.1.3</v>
      </c>
      <c r="B21" s="30" t="str">
        <f>'Tabla Resultados FC'!D44</f>
        <v>Adaptar mediante acciones en el espacio urbano sostenibles y resilientes</v>
      </c>
      <c r="C21" s="212"/>
      <c r="D21" s="42"/>
      <c r="E21" s="42"/>
      <c r="F21" s="132">
        <v>1</v>
      </c>
      <c r="G21" s="42"/>
      <c r="H21" s="42"/>
      <c r="K21" s="212"/>
      <c r="M21" s="157"/>
    </row>
    <row r="22" spans="1:15">
      <c r="A22" s="6"/>
      <c r="B22" s="6"/>
      <c r="C22" s="213"/>
      <c r="D22" s="6"/>
      <c r="E22" s="6"/>
      <c r="F22" s="6"/>
      <c r="G22" s="6"/>
      <c r="H22" s="6"/>
      <c r="I22" s="6"/>
      <c r="J22" s="6"/>
      <c r="K22" s="213"/>
      <c r="L22" s="213"/>
      <c r="M22" s="223"/>
    </row>
    <row r="23" spans="1:15">
      <c r="A23" s="6"/>
      <c r="B23" s="107" t="s">
        <v>152</v>
      </c>
      <c r="C23" s="214" t="s">
        <v>156</v>
      </c>
      <c r="D23" s="108">
        <f>IF(C23="Sí",1)+IF(C23="No",0)</f>
        <v>1</v>
      </c>
      <c r="E23" s="197">
        <f>(COUNTIF(D23:D27,"1"))</f>
        <v>3</v>
      </c>
      <c r="F23" s="129">
        <f>IF($E23=0,(D23*$G$4))+IF($E23=1,(D23*$J$4))+IF($E23=2,(D23*$I$4))+IF($E23=3,(D23*$H$4))</f>
        <v>0.33333333333333331</v>
      </c>
      <c r="G23" s="130">
        <v>0</v>
      </c>
      <c r="H23" s="130">
        <f>F21/3</f>
        <v>0.33333333333333331</v>
      </c>
      <c r="I23" s="130">
        <f>F21/2</f>
        <v>0.5</v>
      </c>
      <c r="J23" s="130">
        <f>F21</f>
        <v>1</v>
      </c>
      <c r="K23" s="214" t="s">
        <v>156</v>
      </c>
      <c r="L23" s="219">
        <f>IF(K23="Sí",1)+IF(K23="No",0)</f>
        <v>1</v>
      </c>
      <c r="M23" s="224">
        <f>F23*L23</f>
        <v>0.33333333333333331</v>
      </c>
    </row>
    <row r="24" spans="1:15" ht="14.4" hidden="1" customHeight="1">
      <c r="A24" s="6"/>
      <c r="B24" s="111"/>
      <c r="C24" s="215"/>
      <c r="D24" s="112"/>
      <c r="E24" s="198"/>
      <c r="F24" s="131"/>
      <c r="G24" s="130"/>
      <c r="H24" s="130"/>
      <c r="I24" s="130"/>
      <c r="J24" s="130"/>
      <c r="K24" s="216"/>
      <c r="L24" s="220"/>
      <c r="M24" s="225"/>
    </row>
    <row r="25" spans="1:15" ht="15" thickBot="1">
      <c r="A25" s="6"/>
      <c r="B25" s="115" t="s">
        <v>198</v>
      </c>
      <c r="C25" s="214" t="s">
        <v>156</v>
      </c>
      <c r="D25" s="108">
        <f>IF(C25="Sí",1)+IF(C25="No",0)</f>
        <v>1</v>
      </c>
      <c r="E25" s="198"/>
      <c r="F25" s="129">
        <f>IF($E23=0,(D25*$G$4))+IF($E23=1,(D25*$J$4))+IF($E23=2,(D25*$I$4))+IF($E23=3,(D25*$H$4))</f>
        <v>0.33333333333333331</v>
      </c>
      <c r="G25" s="130"/>
      <c r="H25" s="130"/>
      <c r="I25" s="130"/>
      <c r="J25" s="130"/>
      <c r="K25" s="214" t="s">
        <v>156</v>
      </c>
      <c r="L25" s="219">
        <f t="shared" ref="L25:L27" si="4">IF(K25="Sí",1)+IF(K25="No",0)</f>
        <v>1</v>
      </c>
      <c r="M25" s="224">
        <f>F25*L25</f>
        <v>0.33333333333333331</v>
      </c>
    </row>
    <row r="26" spans="1:15" ht="15" hidden="1" customHeight="1" thickBot="1">
      <c r="A26" s="6"/>
      <c r="B26" s="114"/>
      <c r="C26" s="216"/>
      <c r="D26" s="112"/>
      <c r="E26" s="198"/>
      <c r="F26" s="131"/>
      <c r="G26" s="130"/>
      <c r="H26" s="130"/>
      <c r="I26" s="130"/>
      <c r="J26" s="130"/>
      <c r="K26" s="214" t="s">
        <v>199</v>
      </c>
      <c r="L26" s="220"/>
      <c r="M26" s="225"/>
    </row>
    <row r="27" spans="1:15" ht="28.95" customHeight="1" thickBot="1">
      <c r="A27" s="6"/>
      <c r="B27" s="115" t="s">
        <v>154</v>
      </c>
      <c r="C27" s="214" t="s">
        <v>156</v>
      </c>
      <c r="D27" s="108">
        <f t="shared" ref="D27" si="5">IF(C27="Sí",1)+IF(C27="No",0)</f>
        <v>1</v>
      </c>
      <c r="E27" s="199"/>
      <c r="F27" s="129">
        <f>IF($E23=0,(D27*$G$4))+IF($E23=1,(D27*$J$4))+IF($E23=2,(D27*$I$4))+IF($E23=3,(D27*$H$4))</f>
        <v>0.33333333333333331</v>
      </c>
      <c r="G27" s="130"/>
      <c r="H27" s="130"/>
      <c r="I27" s="130"/>
      <c r="J27" s="130"/>
      <c r="K27" s="214" t="s">
        <v>156</v>
      </c>
      <c r="L27" s="219">
        <f t="shared" si="4"/>
        <v>1</v>
      </c>
      <c r="M27" s="224">
        <f>F27*L27</f>
        <v>0.33333333333333331</v>
      </c>
      <c r="N27" s="226">
        <f>M28</f>
        <v>1</v>
      </c>
      <c r="O27" s="227">
        <f>IF(M28&gt;=70%,(M28))+IF(M28&lt;=70%,70%)</f>
        <v>1</v>
      </c>
    </row>
    <row r="28" spans="1:15">
      <c r="B28" s="5"/>
      <c r="C28" s="217"/>
      <c r="D28" s="5"/>
      <c r="E28" s="5"/>
      <c r="F28" s="5"/>
      <c r="G28" s="5"/>
      <c r="H28" s="5"/>
      <c r="I28" s="56">
        <f>SUM(I23:I27)</f>
        <v>0.5</v>
      </c>
      <c r="J28" s="56"/>
      <c r="K28" s="217"/>
      <c r="L28" s="217"/>
      <c r="M28" s="228">
        <f>SUM(M23:M27)</f>
        <v>1</v>
      </c>
    </row>
    <row r="30" spans="1:15" ht="28.8">
      <c r="A30" s="6"/>
      <c r="B30" s="6"/>
      <c r="C30" s="211" t="s">
        <v>213</v>
      </c>
      <c r="D30" s="42"/>
      <c r="E30" s="42"/>
      <c r="F30" s="25" t="s">
        <v>224</v>
      </c>
      <c r="G30" s="42"/>
      <c r="H30" s="42"/>
      <c r="K30" s="211" t="s">
        <v>155</v>
      </c>
      <c r="M30" s="156" t="s">
        <v>212</v>
      </c>
    </row>
    <row r="31" spans="1:15">
      <c r="A31" s="26" t="str">
        <f>'Tabla Resultados FC'!C45</f>
        <v>EU.2.1</v>
      </c>
      <c r="B31" s="30" t="str">
        <f>'Tabla Resultados FC'!D45</f>
        <v>Renovación y regeneración urbana</v>
      </c>
      <c r="C31" s="212"/>
      <c r="D31" s="42"/>
      <c r="E31" s="42"/>
      <c r="F31" s="132">
        <v>1</v>
      </c>
      <c r="G31" s="42"/>
      <c r="H31" s="42"/>
      <c r="K31" s="212"/>
      <c r="M31" s="157"/>
    </row>
    <row r="32" spans="1:15">
      <c r="A32" s="6"/>
      <c r="B32" s="6"/>
      <c r="C32" s="213"/>
      <c r="D32" s="6"/>
      <c r="E32" s="6"/>
      <c r="F32" s="6"/>
      <c r="G32" s="6"/>
      <c r="H32" s="6"/>
      <c r="I32" s="6"/>
      <c r="J32" s="6"/>
      <c r="K32" s="213"/>
      <c r="L32" s="213"/>
      <c r="M32" s="223"/>
    </row>
    <row r="33" spans="1:15">
      <c r="A33" s="6"/>
      <c r="B33" s="107" t="s">
        <v>152</v>
      </c>
      <c r="C33" s="214" t="s">
        <v>156</v>
      </c>
      <c r="D33" s="108">
        <f>IF(C33="Sí",1)+IF(C33="No",0)</f>
        <v>1</v>
      </c>
      <c r="E33" s="197">
        <f>(COUNTIF(D33:D37,"1"))</f>
        <v>3</v>
      </c>
      <c r="F33" s="129">
        <f>IF($E33=0,(D33*$G$4))+IF($E33=1,(D33*$J$4))+IF($E33=2,(D33*$I$4))+IF($E33=3,(D33*$H$4))</f>
        <v>0.33333333333333331</v>
      </c>
      <c r="G33" s="130">
        <v>0</v>
      </c>
      <c r="H33" s="130">
        <f>F31/3</f>
        <v>0.33333333333333331</v>
      </c>
      <c r="I33" s="130">
        <f>F31/2</f>
        <v>0.5</v>
      </c>
      <c r="J33" s="130">
        <f>F31</f>
        <v>1</v>
      </c>
      <c r="K33" s="214" t="s">
        <v>156</v>
      </c>
      <c r="L33" s="219">
        <f>IF(K33="Sí",1)+IF(K33="No",0)</f>
        <v>1</v>
      </c>
      <c r="M33" s="224">
        <f>F33*L33</f>
        <v>0.33333333333333331</v>
      </c>
    </row>
    <row r="34" spans="1:15" ht="14.4" hidden="1" customHeight="1">
      <c r="A34" s="6"/>
      <c r="B34" s="111"/>
      <c r="C34" s="215"/>
      <c r="D34" s="112"/>
      <c r="E34" s="198"/>
      <c r="F34" s="131"/>
      <c r="G34" s="130"/>
      <c r="H34" s="130"/>
      <c r="I34" s="130"/>
      <c r="J34" s="130"/>
      <c r="K34" s="216"/>
      <c r="L34" s="220"/>
      <c r="M34" s="225"/>
    </row>
    <row r="35" spans="1:15" ht="15" thickBot="1">
      <c r="A35" s="6"/>
      <c r="B35" s="115" t="s">
        <v>198</v>
      </c>
      <c r="C35" s="214" t="s">
        <v>156</v>
      </c>
      <c r="D35" s="108">
        <f>IF(C35="Sí",1)+IF(C35="No",0)</f>
        <v>1</v>
      </c>
      <c r="E35" s="198"/>
      <c r="F35" s="129">
        <f>IF($E33=0,(D35*$G$4))+IF($E33=1,(D35*$J$4))+IF($E33=2,(D35*$I$4))+IF($E33=3,(D35*$H$4))</f>
        <v>0.33333333333333331</v>
      </c>
      <c r="G35" s="130"/>
      <c r="H35" s="130"/>
      <c r="I35" s="130"/>
      <c r="J35" s="130"/>
      <c r="K35" s="214" t="s">
        <v>156</v>
      </c>
      <c r="L35" s="219">
        <f t="shared" ref="L35:L37" si="6">IF(K35="Sí",1)+IF(K35="No",0)</f>
        <v>1</v>
      </c>
      <c r="M35" s="224">
        <f>F35*L35</f>
        <v>0.33333333333333331</v>
      </c>
    </row>
    <row r="36" spans="1:15" ht="15" hidden="1" customHeight="1" thickBot="1">
      <c r="A36" s="6"/>
      <c r="B36" s="114"/>
      <c r="C36" s="216"/>
      <c r="D36" s="112"/>
      <c r="E36" s="198"/>
      <c r="F36" s="131"/>
      <c r="G36" s="130"/>
      <c r="H36" s="130"/>
      <c r="I36" s="130"/>
      <c r="J36" s="130"/>
      <c r="K36" s="214" t="s">
        <v>199</v>
      </c>
      <c r="L36" s="220"/>
      <c r="M36" s="225"/>
    </row>
    <row r="37" spans="1:15" ht="28.95" customHeight="1" thickBot="1">
      <c r="A37" s="6"/>
      <c r="B37" s="115" t="s">
        <v>154</v>
      </c>
      <c r="C37" s="214" t="s">
        <v>156</v>
      </c>
      <c r="D37" s="108">
        <f t="shared" ref="D37" si="7">IF(C37="Sí",1)+IF(C37="No",0)</f>
        <v>1</v>
      </c>
      <c r="E37" s="199"/>
      <c r="F37" s="129">
        <f>IF($E33=0,(D37*$G$4))+IF($E33=1,(D37*$J$4))+IF($E33=2,(D37*$I$4))+IF($E33=3,(D37*$H$4))</f>
        <v>0.33333333333333331</v>
      </c>
      <c r="G37" s="130"/>
      <c r="H37" s="130"/>
      <c r="I37" s="130"/>
      <c r="J37" s="130"/>
      <c r="K37" s="214" t="s">
        <v>156</v>
      </c>
      <c r="L37" s="219">
        <f t="shared" si="6"/>
        <v>1</v>
      </c>
      <c r="M37" s="224">
        <f>F37*L37</f>
        <v>0.33333333333333331</v>
      </c>
      <c r="N37" s="226">
        <f>M38</f>
        <v>1</v>
      </c>
      <c r="O37" s="227">
        <f>IF(M38&gt;=70%,(M38))+IF(M38&lt;=70%,70%)</f>
        <v>1</v>
      </c>
    </row>
    <row r="38" spans="1:15">
      <c r="B38" s="5"/>
      <c r="C38" s="217"/>
      <c r="D38" s="5"/>
      <c r="E38" s="5"/>
      <c r="F38" s="5"/>
      <c r="G38" s="5"/>
      <c r="H38" s="5"/>
      <c r="I38" s="56">
        <f>SUM(I33:I37)</f>
        <v>0.5</v>
      </c>
      <c r="J38" s="56"/>
      <c r="K38" s="217"/>
      <c r="L38" s="217"/>
      <c r="M38" s="228">
        <f>SUM(M33:M37)</f>
        <v>1</v>
      </c>
    </row>
    <row r="40" spans="1:15" ht="28.8">
      <c r="A40" s="6"/>
      <c r="B40" s="6"/>
      <c r="C40" s="211" t="s">
        <v>213</v>
      </c>
      <c r="D40" s="42"/>
      <c r="E40" s="42"/>
      <c r="F40" s="25" t="s">
        <v>224</v>
      </c>
      <c r="G40" s="42"/>
      <c r="H40" s="42"/>
      <c r="K40" s="211" t="s">
        <v>155</v>
      </c>
      <c r="M40" s="156" t="s">
        <v>212</v>
      </c>
    </row>
    <row r="41" spans="1:15">
      <c r="A41" s="26" t="str">
        <f>'Tabla Resultados FC'!C46</f>
        <v>EU.2.2</v>
      </c>
      <c r="B41" s="30" t="str">
        <f>'Tabla Resultados FC'!D46</f>
        <v>Ciudad de los 15´</v>
      </c>
      <c r="C41" s="212"/>
      <c r="D41" s="42"/>
      <c r="E41" s="42"/>
      <c r="F41" s="132">
        <v>1</v>
      </c>
      <c r="G41" s="42"/>
      <c r="H41" s="42"/>
      <c r="K41" s="212"/>
      <c r="M41" s="157"/>
    </row>
    <row r="42" spans="1:15">
      <c r="A42" s="6"/>
      <c r="B42" s="6"/>
      <c r="C42" s="213"/>
      <c r="D42" s="6"/>
      <c r="E42" s="6"/>
      <c r="F42" s="6"/>
      <c r="G42" s="6"/>
      <c r="H42" s="6"/>
      <c r="I42" s="6"/>
      <c r="J42" s="6"/>
      <c r="K42" s="213"/>
      <c r="L42" s="213"/>
      <c r="M42" s="223"/>
    </row>
    <row r="43" spans="1:15">
      <c r="A43" s="6"/>
      <c r="B43" s="107" t="s">
        <v>152</v>
      </c>
      <c r="C43" s="214" t="s">
        <v>156</v>
      </c>
      <c r="D43" s="108">
        <f>IF(C43="Sí",1)+IF(C43="No",0)</f>
        <v>1</v>
      </c>
      <c r="E43" s="197">
        <f>(COUNTIF(D43:D47,"1"))</f>
        <v>3</v>
      </c>
      <c r="F43" s="129">
        <f>IF($E43=0,(D43*$G$4))+IF($E43=1,(D43*$J$4))+IF($E43=2,(D43*$I$4))+IF($E43=3,(D43*$H$4))</f>
        <v>0.33333333333333331</v>
      </c>
      <c r="G43" s="130">
        <v>0</v>
      </c>
      <c r="H43" s="130">
        <f>F41/3</f>
        <v>0.33333333333333331</v>
      </c>
      <c r="I43" s="130">
        <f>F41/2</f>
        <v>0.5</v>
      </c>
      <c r="J43" s="130">
        <f>F41</f>
        <v>1</v>
      </c>
      <c r="K43" s="214" t="s">
        <v>156</v>
      </c>
      <c r="L43" s="219">
        <f>IF(K43="Sí",1)+IF(K43="No",0)</f>
        <v>1</v>
      </c>
      <c r="M43" s="224">
        <f>F43*L43</f>
        <v>0.33333333333333331</v>
      </c>
    </row>
    <row r="44" spans="1:15" ht="14.4" hidden="1" customHeight="1">
      <c r="A44" s="6"/>
      <c r="B44" s="111"/>
      <c r="C44" s="215"/>
      <c r="D44" s="112"/>
      <c r="E44" s="198"/>
      <c r="F44" s="131"/>
      <c r="G44" s="130"/>
      <c r="H44" s="130"/>
      <c r="I44" s="130"/>
      <c r="J44" s="130"/>
      <c r="K44" s="216"/>
      <c r="L44" s="220"/>
      <c r="M44" s="225"/>
    </row>
    <row r="45" spans="1:15" ht="15" thickBot="1">
      <c r="A45" s="6"/>
      <c r="B45" s="115" t="s">
        <v>198</v>
      </c>
      <c r="C45" s="214" t="s">
        <v>156</v>
      </c>
      <c r="D45" s="108">
        <f>IF(C45="Sí",1)+IF(C45="No",0)</f>
        <v>1</v>
      </c>
      <c r="E45" s="198"/>
      <c r="F45" s="129">
        <f>IF($E43=0,(D45*$G$4))+IF($E43=1,(D45*$J$4))+IF($E43=2,(D45*$I$4))+IF($E43=3,(D45*$H$4))</f>
        <v>0.33333333333333331</v>
      </c>
      <c r="G45" s="130"/>
      <c r="H45" s="130"/>
      <c r="I45" s="130"/>
      <c r="J45" s="130"/>
      <c r="K45" s="214" t="s">
        <v>156</v>
      </c>
      <c r="L45" s="219">
        <f t="shared" ref="L45:L47" si="8">IF(K45="Sí",1)+IF(K45="No",0)</f>
        <v>1</v>
      </c>
      <c r="M45" s="224">
        <f>F45*L45</f>
        <v>0.33333333333333331</v>
      </c>
    </row>
    <row r="46" spans="1:15" ht="15" hidden="1" customHeight="1" thickBot="1">
      <c r="A46" s="6"/>
      <c r="B46" s="114"/>
      <c r="C46" s="216"/>
      <c r="D46" s="112"/>
      <c r="E46" s="198"/>
      <c r="F46" s="131"/>
      <c r="G46" s="130"/>
      <c r="H46" s="130"/>
      <c r="I46" s="130"/>
      <c r="J46" s="130"/>
      <c r="K46" s="214" t="s">
        <v>199</v>
      </c>
      <c r="L46" s="220"/>
      <c r="M46" s="225"/>
    </row>
    <row r="47" spans="1:15" ht="28.95" customHeight="1" thickBot="1">
      <c r="A47" s="6"/>
      <c r="B47" s="115" t="s">
        <v>154</v>
      </c>
      <c r="C47" s="214" t="s">
        <v>156</v>
      </c>
      <c r="D47" s="108">
        <f t="shared" ref="D47" si="9">IF(C47="Sí",1)+IF(C47="No",0)</f>
        <v>1</v>
      </c>
      <c r="E47" s="199"/>
      <c r="F47" s="129">
        <f>IF($E43=0,(D47*$G$4))+IF($E43=1,(D47*$J$4))+IF($E43=2,(D47*$I$4))+IF($E43=3,(D47*$H$4))</f>
        <v>0.33333333333333331</v>
      </c>
      <c r="G47" s="130"/>
      <c r="H47" s="130"/>
      <c r="I47" s="130"/>
      <c r="J47" s="130"/>
      <c r="K47" s="214" t="s">
        <v>156</v>
      </c>
      <c r="L47" s="219">
        <f t="shared" si="8"/>
        <v>1</v>
      </c>
      <c r="M47" s="224">
        <f>F47*L47</f>
        <v>0.33333333333333331</v>
      </c>
      <c r="N47" s="226">
        <f>M48</f>
        <v>1</v>
      </c>
      <c r="O47" s="227">
        <f>IF(M48&gt;=70%,(M48))+IF(M48&lt;=70%,70%)</f>
        <v>1</v>
      </c>
    </row>
    <row r="48" spans="1:15">
      <c r="B48" s="5"/>
      <c r="C48" s="217"/>
      <c r="D48" s="5"/>
      <c r="E48" s="5"/>
      <c r="F48" s="5"/>
      <c r="G48" s="5"/>
      <c r="H48" s="5"/>
      <c r="I48" s="56">
        <f>SUM(I43:I47)</f>
        <v>0.5</v>
      </c>
      <c r="J48" s="56"/>
      <c r="K48" s="217"/>
      <c r="L48" s="217"/>
      <c r="M48" s="228">
        <f>SUM(M43:M47)</f>
        <v>1</v>
      </c>
    </row>
    <row r="50" spans="1:15" ht="28.8">
      <c r="A50" s="6"/>
      <c r="B50" s="6"/>
      <c r="C50" s="211" t="s">
        <v>213</v>
      </c>
      <c r="D50" s="42"/>
      <c r="E50" s="42"/>
      <c r="F50" s="25" t="s">
        <v>224</v>
      </c>
      <c r="G50" s="42"/>
      <c r="H50" s="42"/>
      <c r="K50" s="211" t="s">
        <v>155</v>
      </c>
      <c r="M50" s="156" t="s">
        <v>212</v>
      </c>
    </row>
    <row r="51" spans="1:15">
      <c r="A51" s="26" t="str">
        <f>'Tabla Resultados FC'!C47</f>
        <v>EU.2.3</v>
      </c>
      <c r="B51" s="30" t="str">
        <f>'Tabla Resultados FC'!D47</f>
        <v>Eficiencia y sostenibilidad de la urbanización. Planificación consciente</v>
      </c>
      <c r="C51" s="212"/>
      <c r="D51" s="42"/>
      <c r="E51" s="42"/>
      <c r="F51" s="132">
        <v>1</v>
      </c>
      <c r="G51" s="42"/>
      <c r="H51" s="42"/>
      <c r="K51" s="212"/>
      <c r="M51" s="157"/>
    </row>
    <row r="52" spans="1:15">
      <c r="A52" s="6"/>
      <c r="B52" s="6"/>
      <c r="C52" s="213"/>
      <c r="D52" s="6"/>
      <c r="E52" s="6"/>
      <c r="F52" s="6"/>
      <c r="G52" s="6"/>
      <c r="H52" s="6"/>
      <c r="I52" s="6"/>
      <c r="J52" s="6"/>
      <c r="K52" s="213"/>
      <c r="L52" s="213"/>
      <c r="M52" s="223"/>
    </row>
    <row r="53" spans="1:15">
      <c r="A53" s="6"/>
      <c r="B53" s="107" t="s">
        <v>152</v>
      </c>
      <c r="C53" s="214" t="s">
        <v>156</v>
      </c>
      <c r="D53" s="108">
        <f>IF(C53="Sí",1)+IF(C53="No",0)</f>
        <v>1</v>
      </c>
      <c r="E53" s="197">
        <f>(COUNTIF(D53:D57,"1"))</f>
        <v>3</v>
      </c>
      <c r="F53" s="129">
        <f>IF($E53=0,(D53*$G$4))+IF($E53=1,(D53*$J$4))+IF($E53=2,(D53*$I$4))+IF($E53=3,(D53*$H$4))</f>
        <v>0.33333333333333331</v>
      </c>
      <c r="G53" s="130">
        <v>0</v>
      </c>
      <c r="H53" s="130">
        <f>F51/3</f>
        <v>0.33333333333333331</v>
      </c>
      <c r="I53" s="130">
        <f>F51/2</f>
        <v>0.5</v>
      </c>
      <c r="J53" s="130">
        <f>F51</f>
        <v>1</v>
      </c>
      <c r="K53" s="214" t="s">
        <v>156</v>
      </c>
      <c r="L53" s="219">
        <f>IF(K53="Sí",1)+IF(K53="No",0)</f>
        <v>1</v>
      </c>
      <c r="M53" s="224">
        <f>F53*L53</f>
        <v>0.33333333333333331</v>
      </c>
    </row>
    <row r="54" spans="1:15" ht="14.4" hidden="1" customHeight="1">
      <c r="A54" s="6"/>
      <c r="B54" s="111"/>
      <c r="C54" s="215"/>
      <c r="D54" s="112"/>
      <c r="E54" s="198"/>
      <c r="F54" s="131"/>
      <c r="G54" s="130"/>
      <c r="H54" s="130"/>
      <c r="I54" s="130"/>
      <c r="J54" s="130"/>
      <c r="K54" s="216"/>
      <c r="L54" s="220"/>
      <c r="M54" s="225"/>
    </row>
    <row r="55" spans="1:15" ht="15" thickBot="1">
      <c r="A55" s="6"/>
      <c r="B55" s="115" t="s">
        <v>198</v>
      </c>
      <c r="C55" s="214" t="s">
        <v>156</v>
      </c>
      <c r="D55" s="108">
        <f>IF(C55="Sí",1)+IF(C55="No",0)</f>
        <v>1</v>
      </c>
      <c r="E55" s="198"/>
      <c r="F55" s="129">
        <f>IF($E53=0,(D55*$G$4))+IF($E53=1,(D55*$J$4))+IF($E53=2,(D55*$I$4))+IF($E53=3,(D55*$H$4))</f>
        <v>0.33333333333333331</v>
      </c>
      <c r="G55" s="130"/>
      <c r="H55" s="130"/>
      <c r="I55" s="130"/>
      <c r="J55" s="130"/>
      <c r="K55" s="214" t="s">
        <v>156</v>
      </c>
      <c r="L55" s="219">
        <f t="shared" ref="L55:L57" si="10">IF(K55="Sí",1)+IF(K55="No",0)</f>
        <v>1</v>
      </c>
      <c r="M55" s="224">
        <f>F55*L55</f>
        <v>0.33333333333333331</v>
      </c>
    </row>
    <row r="56" spans="1:15" ht="15" hidden="1" customHeight="1" thickBot="1">
      <c r="A56" s="6"/>
      <c r="B56" s="114"/>
      <c r="C56" s="216"/>
      <c r="D56" s="112"/>
      <c r="E56" s="198"/>
      <c r="F56" s="131"/>
      <c r="G56" s="130"/>
      <c r="H56" s="130"/>
      <c r="I56" s="130"/>
      <c r="J56" s="130"/>
      <c r="K56" s="214" t="s">
        <v>199</v>
      </c>
      <c r="L56" s="220"/>
      <c r="M56" s="225"/>
    </row>
    <row r="57" spans="1:15" ht="28.95" customHeight="1" thickBot="1">
      <c r="A57" s="6"/>
      <c r="B57" s="115" t="s">
        <v>154</v>
      </c>
      <c r="C57" s="214" t="s">
        <v>156</v>
      </c>
      <c r="D57" s="108">
        <f t="shared" ref="D57" si="11">IF(C57="Sí",1)+IF(C57="No",0)</f>
        <v>1</v>
      </c>
      <c r="E57" s="199"/>
      <c r="F57" s="129">
        <f>IF($E53=0,(D57*$G$4))+IF($E53=1,(D57*$J$4))+IF($E53=2,(D57*$I$4))+IF($E53=3,(D57*$H$4))</f>
        <v>0.33333333333333331</v>
      </c>
      <c r="G57" s="130"/>
      <c r="H57" s="130"/>
      <c r="I57" s="130"/>
      <c r="J57" s="130"/>
      <c r="K57" s="214" t="s">
        <v>156</v>
      </c>
      <c r="L57" s="219">
        <f t="shared" si="10"/>
        <v>1</v>
      </c>
      <c r="M57" s="224">
        <f>F57*L57</f>
        <v>0.33333333333333331</v>
      </c>
      <c r="N57" s="226">
        <f>M58</f>
        <v>1</v>
      </c>
      <c r="O57" s="227">
        <f>IF(M58&gt;=70%,(M58))+IF(M58&lt;=70%,70%)</f>
        <v>1</v>
      </c>
    </row>
    <row r="58" spans="1:15">
      <c r="B58" s="5"/>
      <c r="C58" s="217"/>
      <c r="D58" s="5"/>
      <c r="E58" s="5"/>
      <c r="F58" s="5"/>
      <c r="G58" s="5"/>
      <c r="H58" s="5"/>
      <c r="I58" s="56">
        <f>SUM(I53:I57)</f>
        <v>0.5</v>
      </c>
      <c r="J58" s="56"/>
      <c r="K58" s="217"/>
      <c r="L58" s="217"/>
      <c r="M58" s="228">
        <f>SUM(M53:M57)</f>
        <v>1</v>
      </c>
    </row>
    <row r="60" spans="1:15" ht="28.8">
      <c r="A60" s="6"/>
      <c r="B60" s="6"/>
      <c r="C60" s="211" t="s">
        <v>213</v>
      </c>
      <c r="D60" s="42"/>
      <c r="E60" s="42"/>
      <c r="F60" s="25" t="s">
        <v>224</v>
      </c>
      <c r="G60" s="42"/>
      <c r="H60" s="42"/>
      <c r="K60" s="211" t="s">
        <v>155</v>
      </c>
      <c r="M60" s="156" t="s">
        <v>212</v>
      </c>
    </row>
    <row r="61" spans="1:15">
      <c r="A61" s="26" t="str">
        <f>'Tabla Resultados FC'!C48</f>
        <v>EU.2.4</v>
      </c>
      <c r="B61" s="30" t="str">
        <f>'Tabla Resultados FC'!D48</f>
        <v>Actuar sobre usos y zonas vulnerables</v>
      </c>
      <c r="C61" s="212"/>
      <c r="D61" s="42"/>
      <c r="E61" s="42"/>
      <c r="F61" s="132">
        <v>1</v>
      </c>
      <c r="G61" s="42"/>
      <c r="H61" s="42"/>
      <c r="K61" s="212"/>
      <c r="M61" s="157"/>
    </row>
    <row r="62" spans="1:15">
      <c r="A62" s="6"/>
      <c r="B62" s="6"/>
      <c r="C62" s="213"/>
      <c r="D62" s="6"/>
      <c r="E62" s="6"/>
      <c r="F62" s="6"/>
      <c r="G62" s="6"/>
      <c r="H62" s="6"/>
      <c r="I62" s="6"/>
      <c r="J62" s="6"/>
      <c r="K62" s="213"/>
      <c r="L62" s="213"/>
      <c r="M62" s="223"/>
    </row>
    <row r="63" spans="1:15">
      <c r="A63" s="6"/>
      <c r="B63" s="107" t="s">
        <v>152</v>
      </c>
      <c r="C63" s="214" t="s">
        <v>156</v>
      </c>
      <c r="D63" s="108">
        <f>IF(C63="Sí",1)+IF(C63="No",0)</f>
        <v>1</v>
      </c>
      <c r="E63" s="197">
        <f>(COUNTIF(D63:D67,"1"))</f>
        <v>3</v>
      </c>
      <c r="F63" s="129">
        <f>IF($E63=0,(D63*$G$4))+IF($E63=1,(D63*$J$4))+IF($E63=2,(D63*$I$4))+IF($E63=3,(D63*$H$4))</f>
        <v>0.33333333333333331</v>
      </c>
      <c r="G63" s="130">
        <v>0</v>
      </c>
      <c r="H63" s="130">
        <f>F61/3</f>
        <v>0.33333333333333331</v>
      </c>
      <c r="I63" s="130">
        <f>F61/2</f>
        <v>0.5</v>
      </c>
      <c r="J63" s="130">
        <f>F61</f>
        <v>1</v>
      </c>
      <c r="K63" s="214" t="s">
        <v>156</v>
      </c>
      <c r="L63" s="219">
        <f>IF(K63="Sí",1)+IF(K63="No",0)</f>
        <v>1</v>
      </c>
      <c r="M63" s="224">
        <f>F63*L63</f>
        <v>0.33333333333333331</v>
      </c>
    </row>
    <row r="64" spans="1:15" ht="14.4" hidden="1" customHeight="1">
      <c r="A64" s="6"/>
      <c r="B64" s="111"/>
      <c r="C64" s="215"/>
      <c r="D64" s="112"/>
      <c r="E64" s="198"/>
      <c r="F64" s="131"/>
      <c r="G64" s="130"/>
      <c r="H64" s="130"/>
      <c r="I64" s="130"/>
      <c r="J64" s="130"/>
      <c r="K64" s="216"/>
      <c r="L64" s="220"/>
      <c r="M64" s="225"/>
    </row>
    <row r="65" spans="1:18" ht="15" thickBot="1">
      <c r="A65" s="6"/>
      <c r="B65" s="115" t="s">
        <v>198</v>
      </c>
      <c r="C65" s="214" t="s">
        <v>156</v>
      </c>
      <c r="D65" s="108">
        <f>IF(C65="Sí",1)+IF(C65="No",0)</f>
        <v>1</v>
      </c>
      <c r="E65" s="198"/>
      <c r="F65" s="129">
        <f>IF($E63=0,(D65*$G$4))+IF($E63=1,(D65*$J$4))+IF($E63=2,(D65*$I$4))+IF($E63=3,(D65*$H$4))</f>
        <v>0.33333333333333331</v>
      </c>
      <c r="G65" s="130"/>
      <c r="H65" s="130"/>
      <c r="I65" s="130"/>
      <c r="J65" s="130"/>
      <c r="K65" s="214" t="s">
        <v>156</v>
      </c>
      <c r="L65" s="219">
        <f t="shared" ref="L65:L67" si="12">IF(K65="Sí",1)+IF(K65="No",0)</f>
        <v>1</v>
      </c>
      <c r="M65" s="224">
        <f>F65*L65</f>
        <v>0.33333333333333331</v>
      </c>
    </row>
    <row r="66" spans="1:18" ht="15" hidden="1" customHeight="1" thickBot="1">
      <c r="A66" s="6"/>
      <c r="B66" s="114"/>
      <c r="C66" s="216"/>
      <c r="D66" s="112"/>
      <c r="E66" s="198"/>
      <c r="F66" s="131"/>
      <c r="G66" s="130"/>
      <c r="H66" s="130"/>
      <c r="I66" s="130"/>
      <c r="J66" s="130"/>
      <c r="K66" s="214" t="s">
        <v>199</v>
      </c>
      <c r="L66" s="220"/>
      <c r="M66" s="225"/>
    </row>
    <row r="67" spans="1:18" ht="28.95" customHeight="1" thickBot="1">
      <c r="A67" s="6"/>
      <c r="B67" s="115" t="s">
        <v>154</v>
      </c>
      <c r="C67" s="214" t="s">
        <v>156</v>
      </c>
      <c r="D67" s="108">
        <f t="shared" ref="D67" si="13">IF(C67="Sí",1)+IF(C67="No",0)</f>
        <v>1</v>
      </c>
      <c r="E67" s="199"/>
      <c r="F67" s="129">
        <f>IF($E63=0,(D67*$G$4))+IF($E63=1,(D67*$J$4))+IF($E63=2,(D67*$I$4))+IF($E63=3,(D67*$H$4))</f>
        <v>0.33333333333333331</v>
      </c>
      <c r="G67" s="130"/>
      <c r="H67" s="130"/>
      <c r="I67" s="130"/>
      <c r="J67" s="130"/>
      <c r="K67" s="214" t="s">
        <v>156</v>
      </c>
      <c r="L67" s="219">
        <f t="shared" si="12"/>
        <v>1</v>
      </c>
      <c r="M67" s="224">
        <f>F67*L67</f>
        <v>0.33333333333333331</v>
      </c>
      <c r="N67" s="226">
        <f>M68</f>
        <v>1</v>
      </c>
      <c r="O67" s="227">
        <f>IF(M68&gt;=70%,(M68))+IF(M68&lt;=70%,70%)</f>
        <v>1</v>
      </c>
    </row>
    <row r="68" spans="1:18">
      <c r="B68" s="5"/>
      <c r="C68" s="217"/>
      <c r="D68" s="5"/>
      <c r="E68" s="5"/>
      <c r="F68" s="5"/>
      <c r="G68" s="5"/>
      <c r="H68" s="5"/>
      <c r="I68" s="56">
        <f>SUM(I63:I67)</f>
        <v>0.5</v>
      </c>
      <c r="J68" s="56"/>
      <c r="K68" s="217"/>
      <c r="L68" s="217"/>
      <c r="M68" s="228">
        <f>SUM(M63:M67)</f>
        <v>1</v>
      </c>
    </row>
    <row r="69" spans="1:18">
      <c r="A69" s="119"/>
      <c r="B69" s="119"/>
      <c r="C69" s="229"/>
      <c r="D69" s="119"/>
      <c r="E69" s="119"/>
      <c r="F69" s="119"/>
      <c r="G69" s="119"/>
      <c r="H69" s="119"/>
      <c r="I69" s="119"/>
      <c r="J69" s="119"/>
      <c r="K69" s="229"/>
      <c r="L69" s="229"/>
      <c r="M69" s="233"/>
      <c r="N69" s="233"/>
      <c r="O69" s="233"/>
      <c r="P69" s="119"/>
      <c r="Q69" s="119"/>
      <c r="R69" s="119"/>
    </row>
    <row r="70" spans="1:18" ht="28.8">
      <c r="A70" s="6"/>
      <c r="B70" s="6"/>
      <c r="C70" s="211" t="s">
        <v>213</v>
      </c>
      <c r="D70" s="42"/>
      <c r="E70" s="42"/>
      <c r="F70" s="25" t="s">
        <v>224</v>
      </c>
      <c r="G70" s="42"/>
      <c r="H70" s="42"/>
      <c r="K70" s="211" t="s">
        <v>155</v>
      </c>
      <c r="M70" s="156" t="s">
        <v>212</v>
      </c>
    </row>
    <row r="71" spans="1:18">
      <c r="A71" s="26" t="str">
        <f>'Tabla Resultados FC'!C49</f>
        <v>EU.3.1</v>
      </c>
      <c r="B71" s="30" t="str">
        <f>'Tabla Resultados FC'!D49</f>
        <v>Edificaciones eficientes y de consumo casi nulo.</v>
      </c>
      <c r="C71" s="212"/>
      <c r="D71" s="42"/>
      <c r="E71" s="42"/>
      <c r="F71" s="132">
        <v>1</v>
      </c>
      <c r="G71" s="42"/>
      <c r="H71" s="42"/>
      <c r="K71" s="212"/>
      <c r="M71" s="157"/>
    </row>
    <row r="72" spans="1:18">
      <c r="A72" s="6"/>
      <c r="B72" s="6"/>
      <c r="C72" s="213"/>
      <c r="D72" s="6"/>
      <c r="E72" s="6"/>
      <c r="F72" s="6"/>
      <c r="G72" s="6"/>
      <c r="H72" s="6"/>
      <c r="I72" s="6"/>
      <c r="J72" s="6"/>
      <c r="K72" s="213"/>
      <c r="L72" s="213"/>
      <c r="M72" s="223"/>
    </row>
    <row r="73" spans="1:18">
      <c r="A73" s="6"/>
      <c r="B73" s="107" t="s">
        <v>152</v>
      </c>
      <c r="C73" s="214" t="s">
        <v>156</v>
      </c>
      <c r="D73" s="108">
        <f>IF(C73="Sí",1)+IF(C73="No",0)</f>
        <v>1</v>
      </c>
      <c r="E73" s="197">
        <f>(COUNTIF(D73:D77,"1"))</f>
        <v>3</v>
      </c>
      <c r="F73" s="129">
        <f>IF($E73=0,(D73*$G$4))+IF($E73=1,(D73*$J$4))+IF($E73=2,(D73*$I$4))+IF($E73=3,(D73*$H$4))</f>
        <v>0.33333333333333331</v>
      </c>
      <c r="G73" s="130">
        <v>0</v>
      </c>
      <c r="H73" s="130">
        <f>F71/3</f>
        <v>0.33333333333333331</v>
      </c>
      <c r="I73" s="130">
        <f>F71/2</f>
        <v>0.5</v>
      </c>
      <c r="J73" s="130">
        <f>F71</f>
        <v>1</v>
      </c>
      <c r="K73" s="214" t="s">
        <v>156</v>
      </c>
      <c r="L73" s="219">
        <f>IF(K73="Sí",1)+IF(K73="No",0)</f>
        <v>1</v>
      </c>
      <c r="M73" s="224">
        <f>F73*L73</f>
        <v>0.33333333333333331</v>
      </c>
    </row>
    <row r="74" spans="1:18" ht="14.4" hidden="1" customHeight="1">
      <c r="A74" s="6"/>
      <c r="B74" s="111"/>
      <c r="C74" s="215"/>
      <c r="D74" s="112"/>
      <c r="E74" s="198"/>
      <c r="F74" s="131"/>
      <c r="G74" s="130"/>
      <c r="H74" s="130"/>
      <c r="I74" s="130"/>
      <c r="J74" s="130"/>
      <c r="K74" s="216"/>
      <c r="L74" s="220"/>
      <c r="M74" s="225"/>
    </row>
    <row r="75" spans="1:18" ht="15" thickBot="1">
      <c r="A75" s="6"/>
      <c r="B75" s="115" t="s">
        <v>198</v>
      </c>
      <c r="C75" s="214" t="s">
        <v>156</v>
      </c>
      <c r="D75" s="108">
        <f>IF(C75="Sí",1)+IF(C75="No",0)</f>
        <v>1</v>
      </c>
      <c r="E75" s="198"/>
      <c r="F75" s="129">
        <f>IF($E73=0,(D75*$G$4))+IF($E73=1,(D75*$J$4))+IF($E73=2,(D75*$I$4))+IF($E73=3,(D75*$H$4))</f>
        <v>0.33333333333333331</v>
      </c>
      <c r="G75" s="130"/>
      <c r="H75" s="130"/>
      <c r="I75" s="130"/>
      <c r="J75" s="130"/>
      <c r="K75" s="214" t="s">
        <v>156</v>
      </c>
      <c r="L75" s="219">
        <f t="shared" ref="L75:L77" si="14">IF(K75="Sí",1)+IF(K75="No",0)</f>
        <v>1</v>
      </c>
      <c r="M75" s="224">
        <f>F75*L75</f>
        <v>0.33333333333333331</v>
      </c>
    </row>
    <row r="76" spans="1:18" ht="15" hidden="1" customHeight="1" thickBot="1">
      <c r="A76" s="6"/>
      <c r="B76" s="114"/>
      <c r="C76" s="216"/>
      <c r="D76" s="112"/>
      <c r="E76" s="198"/>
      <c r="F76" s="131"/>
      <c r="G76" s="130"/>
      <c r="H76" s="130"/>
      <c r="I76" s="130"/>
      <c r="J76" s="130"/>
      <c r="K76" s="214" t="s">
        <v>199</v>
      </c>
      <c r="L76" s="220"/>
      <c r="M76" s="225"/>
    </row>
    <row r="77" spans="1:18" ht="28.95" customHeight="1" thickBot="1">
      <c r="A77" s="6"/>
      <c r="B77" s="115" t="s">
        <v>154</v>
      </c>
      <c r="C77" s="214" t="s">
        <v>156</v>
      </c>
      <c r="D77" s="108">
        <f t="shared" ref="D77" si="15">IF(C77="Sí",1)+IF(C77="No",0)</f>
        <v>1</v>
      </c>
      <c r="E77" s="199"/>
      <c r="F77" s="129">
        <f>IF($E73=0,(D77*$G$4))+IF($E73=1,(D77*$J$4))+IF($E73=2,(D77*$I$4))+IF($E73=3,(D77*$H$4))</f>
        <v>0.33333333333333331</v>
      </c>
      <c r="G77" s="130"/>
      <c r="H77" s="130"/>
      <c r="I77" s="130"/>
      <c r="J77" s="130"/>
      <c r="K77" s="214" t="s">
        <v>156</v>
      </c>
      <c r="L77" s="219">
        <f t="shared" si="14"/>
        <v>1</v>
      </c>
      <c r="M77" s="224">
        <f>F77*L77</f>
        <v>0.33333333333333331</v>
      </c>
      <c r="N77" s="226">
        <f>M78</f>
        <v>1</v>
      </c>
      <c r="O77" s="227">
        <f>IF(M78&gt;=70%,(M78))+IF(M78&lt;=70%,70%)</f>
        <v>1</v>
      </c>
    </row>
    <row r="78" spans="1:18">
      <c r="B78" s="5"/>
      <c r="C78" s="217"/>
      <c r="D78" s="5"/>
      <c r="E78" s="5"/>
      <c r="F78" s="5"/>
      <c r="G78" s="5"/>
      <c r="H78" s="5"/>
      <c r="I78" s="56">
        <f>SUM(I73:I77)</f>
        <v>0.5</v>
      </c>
      <c r="J78" s="56"/>
      <c r="K78" s="217"/>
      <c r="L78" s="217"/>
      <c r="M78" s="228">
        <f>SUM(M73:M77)</f>
        <v>1</v>
      </c>
    </row>
    <row r="80" spans="1:18" ht="28.8">
      <c r="A80" s="6"/>
      <c r="B80" s="6"/>
      <c r="C80" s="211" t="s">
        <v>213</v>
      </c>
      <c r="D80" s="42"/>
      <c r="E80" s="42"/>
      <c r="F80" s="25" t="s">
        <v>224</v>
      </c>
      <c r="G80" s="42"/>
      <c r="H80" s="42"/>
      <c r="K80" s="211" t="s">
        <v>155</v>
      </c>
      <c r="M80" s="156" t="s">
        <v>212</v>
      </c>
    </row>
    <row r="81" spans="1:15">
      <c r="A81" s="26" t="str">
        <f>'Tabla Resultados FC'!C50</f>
        <v>EU.3.2</v>
      </c>
      <c r="B81" s="30" t="str">
        <f>'Tabla Resultados FC'!D50</f>
        <v>Protección y resiliencia de la edificacion y la población</v>
      </c>
      <c r="C81" s="212"/>
      <c r="D81" s="42"/>
      <c r="E81" s="42"/>
      <c r="F81" s="132">
        <v>1</v>
      </c>
      <c r="G81" s="42"/>
      <c r="H81" s="42"/>
      <c r="K81" s="212"/>
      <c r="M81" s="157"/>
    </row>
    <row r="82" spans="1:15">
      <c r="A82" s="6"/>
      <c r="B82" s="6"/>
      <c r="C82" s="213"/>
      <c r="D82" s="6"/>
      <c r="E82" s="6"/>
      <c r="F82" s="6"/>
      <c r="G82" s="6"/>
      <c r="H82" s="6"/>
      <c r="I82" s="6"/>
      <c r="J82" s="6"/>
      <c r="K82" s="213"/>
      <c r="L82" s="213"/>
      <c r="M82" s="223"/>
    </row>
    <row r="83" spans="1:15">
      <c r="A83" s="6"/>
      <c r="B83" s="107" t="s">
        <v>152</v>
      </c>
      <c r="C83" s="214" t="s">
        <v>156</v>
      </c>
      <c r="D83" s="108">
        <f>IF(C83="Sí",1)+IF(C83="No",0)</f>
        <v>1</v>
      </c>
      <c r="E83" s="197">
        <f>(COUNTIF(D83:D87,"1"))</f>
        <v>3</v>
      </c>
      <c r="F83" s="129">
        <f>IF($E83=0,(D83*$G$4))+IF($E83=1,(D83*$J$4))+IF($E83=2,(D83*$I$4))+IF($E83=3,(D83*$H$4))</f>
        <v>0.33333333333333331</v>
      </c>
      <c r="G83" s="130">
        <v>0</v>
      </c>
      <c r="H83" s="130">
        <f>F81/3</f>
        <v>0.33333333333333331</v>
      </c>
      <c r="I83" s="130">
        <f>F81/2</f>
        <v>0.5</v>
      </c>
      <c r="J83" s="130">
        <f>F81</f>
        <v>1</v>
      </c>
      <c r="K83" s="214" t="s">
        <v>156</v>
      </c>
      <c r="L83" s="219">
        <f>IF(K83="Sí",1)+IF(K83="No",0)</f>
        <v>1</v>
      </c>
      <c r="M83" s="224">
        <f>F83*L83</f>
        <v>0.33333333333333331</v>
      </c>
    </row>
    <row r="84" spans="1:15" ht="14.4" hidden="1" customHeight="1">
      <c r="A84" s="6"/>
      <c r="B84" s="111"/>
      <c r="C84" s="215"/>
      <c r="D84" s="112"/>
      <c r="E84" s="198"/>
      <c r="F84" s="131"/>
      <c r="G84" s="130"/>
      <c r="H84" s="130"/>
      <c r="I84" s="130"/>
      <c r="J84" s="130"/>
      <c r="K84" s="216"/>
      <c r="L84" s="220"/>
      <c r="M84" s="225"/>
    </row>
    <row r="85" spans="1:15" ht="15" thickBot="1">
      <c r="A85" s="6"/>
      <c r="B85" s="115" t="s">
        <v>198</v>
      </c>
      <c r="C85" s="214" t="s">
        <v>156</v>
      </c>
      <c r="D85" s="108">
        <f>IF(C85="Sí",1)+IF(C85="No",0)</f>
        <v>1</v>
      </c>
      <c r="E85" s="198"/>
      <c r="F85" s="129">
        <f>IF($E83=0,(D85*$G$4))+IF($E83=1,(D85*$J$4))+IF($E83=2,(D85*$I$4))+IF($E83=3,(D85*$H$4))</f>
        <v>0.33333333333333331</v>
      </c>
      <c r="G85" s="130"/>
      <c r="H85" s="130"/>
      <c r="I85" s="130"/>
      <c r="J85" s="130"/>
      <c r="K85" s="214" t="s">
        <v>156</v>
      </c>
      <c r="L85" s="219">
        <f t="shared" ref="L85:L87" si="16">IF(K85="Sí",1)+IF(K85="No",0)</f>
        <v>1</v>
      </c>
      <c r="M85" s="224">
        <f>F85*L85</f>
        <v>0.33333333333333331</v>
      </c>
    </row>
    <row r="86" spans="1:15" ht="15" hidden="1" customHeight="1" thickBot="1">
      <c r="A86" s="6"/>
      <c r="B86" s="114"/>
      <c r="C86" s="216"/>
      <c r="D86" s="112"/>
      <c r="E86" s="198"/>
      <c r="F86" s="131"/>
      <c r="G86" s="130"/>
      <c r="H86" s="130"/>
      <c r="I86" s="130"/>
      <c r="J86" s="130"/>
      <c r="K86" s="214" t="s">
        <v>199</v>
      </c>
      <c r="L86" s="220"/>
      <c r="M86" s="225"/>
    </row>
    <row r="87" spans="1:15" ht="28.95" customHeight="1" thickBot="1">
      <c r="A87" s="6"/>
      <c r="B87" s="115" t="s">
        <v>154</v>
      </c>
      <c r="C87" s="214" t="s">
        <v>156</v>
      </c>
      <c r="D87" s="108">
        <f t="shared" ref="D87" si="17">IF(C87="Sí",1)+IF(C87="No",0)</f>
        <v>1</v>
      </c>
      <c r="E87" s="199"/>
      <c r="F87" s="129">
        <f>IF($E83=0,(D87*$G$4))+IF($E83=1,(D87*$J$4))+IF($E83=2,(D87*$I$4))+IF($E83=3,(D87*$H$4))</f>
        <v>0.33333333333333331</v>
      </c>
      <c r="G87" s="130"/>
      <c r="H87" s="130"/>
      <c r="I87" s="130"/>
      <c r="J87" s="130"/>
      <c r="K87" s="214" t="s">
        <v>156</v>
      </c>
      <c r="L87" s="219">
        <f t="shared" si="16"/>
        <v>1</v>
      </c>
      <c r="M87" s="224">
        <f>F87*L87</f>
        <v>0.33333333333333331</v>
      </c>
      <c r="N87" s="226">
        <f>M88</f>
        <v>1</v>
      </c>
      <c r="O87" s="227">
        <f>IF(M88&gt;=70%,(M88))+IF(M88&lt;=70%,70%)</f>
        <v>1</v>
      </c>
    </row>
    <row r="88" spans="1:15">
      <c r="B88" s="5"/>
      <c r="C88" s="217"/>
      <c r="D88" s="5"/>
      <c r="E88" s="5"/>
      <c r="F88" s="5"/>
      <c r="G88" s="5"/>
      <c r="H88" s="5"/>
      <c r="I88" s="56">
        <f>SUM(I83:I87)</f>
        <v>0.5</v>
      </c>
      <c r="J88" s="56"/>
      <c r="K88" s="217"/>
      <c r="L88" s="217"/>
      <c r="M88" s="228">
        <f>SUM(M83:M87)</f>
        <v>1</v>
      </c>
    </row>
    <row r="90" spans="1:15" ht="28.8">
      <c r="A90" s="6"/>
      <c r="B90" s="6"/>
      <c r="C90" s="211" t="s">
        <v>213</v>
      </c>
      <c r="D90" s="42"/>
      <c r="E90" s="42"/>
      <c r="F90" s="25" t="s">
        <v>224</v>
      </c>
      <c r="G90" s="42"/>
      <c r="H90" s="42"/>
      <c r="K90" s="211" t="s">
        <v>155</v>
      </c>
      <c r="M90" s="156" t="s">
        <v>212</v>
      </c>
    </row>
    <row r="91" spans="1:15">
      <c r="A91" s="26" t="str">
        <f>'Tabla Resultados FC'!C51</f>
        <v>EU.4.1</v>
      </c>
      <c r="B91" s="30" t="str">
        <f>'Tabla Resultados FC'!D51</f>
        <v>Diseño de superficies y edificaciones saludables</v>
      </c>
      <c r="C91" s="212"/>
      <c r="D91" s="42"/>
      <c r="E91" s="42"/>
      <c r="F91" s="132">
        <v>1</v>
      </c>
      <c r="G91" s="42"/>
      <c r="H91" s="42"/>
      <c r="K91" s="212"/>
      <c r="M91" s="157"/>
    </row>
    <row r="92" spans="1:15">
      <c r="A92" s="6"/>
      <c r="B92" s="6"/>
      <c r="C92" s="213"/>
      <c r="D92" s="6"/>
      <c r="E92" s="6"/>
      <c r="F92" s="6"/>
      <c r="G92" s="6"/>
      <c r="H92" s="6"/>
      <c r="I92" s="6"/>
      <c r="J92" s="6"/>
      <c r="K92" s="213"/>
      <c r="L92" s="213"/>
      <c r="M92" s="223"/>
    </row>
    <row r="93" spans="1:15">
      <c r="A93" s="6"/>
      <c r="B93" s="107" t="s">
        <v>152</v>
      </c>
      <c r="C93" s="214" t="s">
        <v>156</v>
      </c>
      <c r="D93" s="108">
        <f>IF(C93="Sí",1)+IF(C93="No",0)</f>
        <v>1</v>
      </c>
      <c r="E93" s="197">
        <f>(COUNTIF(D93:D97,"1"))</f>
        <v>3</v>
      </c>
      <c r="F93" s="129">
        <f>IF($E93=0,(D93*$G$4))+IF($E93=1,(D93*$J$4))+IF($E93=2,(D93*$I$4))+IF($E93=3,(D93*$H$4))</f>
        <v>0.33333333333333331</v>
      </c>
      <c r="G93" s="130">
        <v>0</v>
      </c>
      <c r="H93" s="130">
        <f>F91/3</f>
        <v>0.33333333333333331</v>
      </c>
      <c r="I93" s="130">
        <f>F91/2</f>
        <v>0.5</v>
      </c>
      <c r="J93" s="130">
        <f>F91</f>
        <v>1</v>
      </c>
      <c r="K93" s="214" t="s">
        <v>156</v>
      </c>
      <c r="L93" s="219">
        <f>IF(K93="Sí",1)+IF(K93="No",0)</f>
        <v>1</v>
      </c>
      <c r="M93" s="224">
        <f>F93*L93</f>
        <v>0.33333333333333331</v>
      </c>
    </row>
    <row r="94" spans="1:15" ht="14.4" hidden="1" customHeight="1">
      <c r="A94" s="6"/>
      <c r="B94" s="111"/>
      <c r="C94" s="215"/>
      <c r="D94" s="112"/>
      <c r="E94" s="198"/>
      <c r="F94" s="131"/>
      <c r="G94" s="130"/>
      <c r="H94" s="130"/>
      <c r="I94" s="130"/>
      <c r="J94" s="130"/>
      <c r="K94" s="216"/>
      <c r="L94" s="220"/>
      <c r="M94" s="225"/>
    </row>
    <row r="95" spans="1:15" ht="15" thickBot="1">
      <c r="A95" s="6"/>
      <c r="B95" s="115" t="s">
        <v>198</v>
      </c>
      <c r="C95" s="214" t="s">
        <v>156</v>
      </c>
      <c r="D95" s="108">
        <f>IF(C95="Sí",1)+IF(C95="No",0)</f>
        <v>1</v>
      </c>
      <c r="E95" s="198"/>
      <c r="F95" s="129">
        <f>IF($E93=0,(D95*$G$4))+IF($E93=1,(D95*$J$4))+IF($E93=2,(D95*$I$4))+IF($E93=3,(D95*$H$4))</f>
        <v>0.33333333333333331</v>
      </c>
      <c r="G95" s="130"/>
      <c r="H95" s="130"/>
      <c r="I95" s="130"/>
      <c r="J95" s="130"/>
      <c r="K95" s="214" t="s">
        <v>156</v>
      </c>
      <c r="L95" s="219">
        <f t="shared" ref="L95:L97" si="18">IF(K95="Sí",1)+IF(K95="No",0)</f>
        <v>1</v>
      </c>
      <c r="M95" s="224">
        <f>F95*L95</f>
        <v>0.33333333333333331</v>
      </c>
    </row>
    <row r="96" spans="1:15" ht="15" hidden="1" customHeight="1" thickBot="1">
      <c r="A96" s="6"/>
      <c r="B96" s="114"/>
      <c r="C96" s="216"/>
      <c r="D96" s="112"/>
      <c r="E96" s="198"/>
      <c r="F96" s="131"/>
      <c r="G96" s="130"/>
      <c r="H96" s="130"/>
      <c r="I96" s="130"/>
      <c r="J96" s="130"/>
      <c r="K96" s="214" t="s">
        <v>199</v>
      </c>
      <c r="L96" s="220"/>
      <c r="M96" s="225"/>
    </row>
    <row r="97" spans="1:15" ht="28.95" customHeight="1" thickBot="1">
      <c r="A97" s="6"/>
      <c r="B97" s="115" t="s">
        <v>154</v>
      </c>
      <c r="C97" s="214" t="s">
        <v>156</v>
      </c>
      <c r="D97" s="108">
        <f t="shared" ref="D97" si="19">IF(C97="Sí",1)+IF(C97="No",0)</f>
        <v>1</v>
      </c>
      <c r="E97" s="199"/>
      <c r="F97" s="129">
        <f>IF($E93=0,(D97*$G$4))+IF($E93=1,(D97*$J$4))+IF($E93=2,(D97*$I$4))+IF($E93=3,(D97*$H$4))</f>
        <v>0.33333333333333331</v>
      </c>
      <c r="G97" s="130"/>
      <c r="H97" s="130"/>
      <c r="I97" s="130"/>
      <c r="J97" s="130"/>
      <c r="K97" s="214" t="s">
        <v>156</v>
      </c>
      <c r="L97" s="219">
        <f t="shared" si="18"/>
        <v>1</v>
      </c>
      <c r="M97" s="224">
        <f>F97*L97</f>
        <v>0.33333333333333331</v>
      </c>
      <c r="N97" s="226">
        <f>M98</f>
        <v>1</v>
      </c>
      <c r="O97" s="227">
        <f>IF(M98&gt;=70%,(M98))+IF(M98&lt;=70%,70%)</f>
        <v>1</v>
      </c>
    </row>
    <row r="98" spans="1:15">
      <c r="B98" s="5"/>
      <c r="C98" s="217"/>
      <c r="D98" s="5"/>
      <c r="E98" s="5"/>
      <c r="F98" s="5"/>
      <c r="G98" s="5"/>
      <c r="H98" s="5"/>
      <c r="I98" s="56">
        <f>SUM(I93:I97)</f>
        <v>0.5</v>
      </c>
      <c r="J98" s="56"/>
      <c r="K98" s="217"/>
      <c r="L98" s="217"/>
      <c r="M98" s="228">
        <f>SUM(M93:M97)</f>
        <v>1</v>
      </c>
    </row>
    <row r="100" spans="1:15" ht="28.8">
      <c r="A100" s="6"/>
      <c r="B100" s="6"/>
      <c r="C100" s="211" t="s">
        <v>213</v>
      </c>
      <c r="D100" s="42"/>
      <c r="E100" s="42"/>
      <c r="F100" s="25" t="s">
        <v>224</v>
      </c>
      <c r="G100" s="42"/>
      <c r="H100" s="42"/>
      <c r="K100" s="211" t="s">
        <v>155</v>
      </c>
      <c r="M100" s="156" t="s">
        <v>212</v>
      </c>
    </row>
    <row r="101" spans="1:15">
      <c r="A101" s="26" t="str">
        <f>'Tabla Resultados FC'!C52</f>
        <v>EU.4.2</v>
      </c>
      <c r="B101" s="30" t="str">
        <f>'Tabla Resultados FC'!D52</f>
        <v>Propiciar entornos confortables</v>
      </c>
      <c r="C101" s="212"/>
      <c r="D101" s="42"/>
      <c r="E101" s="42"/>
      <c r="F101" s="132">
        <v>1</v>
      </c>
      <c r="G101" s="42"/>
      <c r="H101" s="42"/>
      <c r="K101" s="212"/>
      <c r="M101" s="157"/>
    </row>
    <row r="102" spans="1:15">
      <c r="A102" s="6"/>
      <c r="B102" s="6"/>
      <c r="C102" s="213"/>
      <c r="D102" s="6"/>
      <c r="E102" s="6"/>
      <c r="F102" s="6"/>
      <c r="G102" s="6"/>
      <c r="H102" s="6"/>
      <c r="I102" s="6"/>
      <c r="J102" s="6"/>
      <c r="K102" s="213"/>
      <c r="L102" s="213"/>
      <c r="M102" s="223"/>
    </row>
    <row r="103" spans="1:15">
      <c r="A103" s="6"/>
      <c r="B103" s="107" t="s">
        <v>152</v>
      </c>
      <c r="C103" s="214" t="s">
        <v>156</v>
      </c>
      <c r="D103" s="108">
        <f>IF(C103="Sí",1)+IF(C103="No",0)</f>
        <v>1</v>
      </c>
      <c r="E103" s="197">
        <f>(COUNTIF(D103:D107,"1"))</f>
        <v>3</v>
      </c>
      <c r="F103" s="129">
        <f>IF($E103=0,(D103*$G$4))+IF($E103=1,(D103*$J$4))+IF($E103=2,(D103*$I$4))+IF($E103=3,(D103*$H$4))</f>
        <v>0.33333333333333331</v>
      </c>
      <c r="G103" s="130">
        <v>0</v>
      </c>
      <c r="H103" s="130">
        <f>F101/3</f>
        <v>0.33333333333333331</v>
      </c>
      <c r="I103" s="130">
        <f>F101/2</f>
        <v>0.5</v>
      </c>
      <c r="J103" s="130">
        <f>F101</f>
        <v>1</v>
      </c>
      <c r="K103" s="214" t="s">
        <v>156</v>
      </c>
      <c r="L103" s="219">
        <f>IF(K103="Sí",1)+IF(K103="No",0)</f>
        <v>1</v>
      </c>
      <c r="M103" s="224">
        <f>F103*L103</f>
        <v>0.33333333333333331</v>
      </c>
    </row>
    <row r="104" spans="1:15" ht="14.4" hidden="1" customHeight="1">
      <c r="A104" s="6"/>
      <c r="B104" s="111"/>
      <c r="C104" s="215"/>
      <c r="D104" s="112"/>
      <c r="E104" s="198"/>
      <c r="F104" s="131"/>
      <c r="G104" s="130"/>
      <c r="H104" s="130"/>
      <c r="I104" s="130"/>
      <c r="J104" s="130"/>
      <c r="K104" s="216"/>
      <c r="L104" s="220"/>
      <c r="M104" s="225"/>
    </row>
    <row r="105" spans="1:15" ht="15" thickBot="1">
      <c r="A105" s="6"/>
      <c r="B105" s="115" t="s">
        <v>198</v>
      </c>
      <c r="C105" s="214" t="s">
        <v>156</v>
      </c>
      <c r="D105" s="108">
        <f>IF(C105="Sí",1)+IF(C105="No",0)</f>
        <v>1</v>
      </c>
      <c r="E105" s="198"/>
      <c r="F105" s="129">
        <f>IF($E103=0,(D105*$G$4))+IF($E103=1,(D105*$J$4))+IF($E103=2,(D105*$I$4))+IF($E103=3,(D105*$H$4))</f>
        <v>0.33333333333333331</v>
      </c>
      <c r="G105" s="130"/>
      <c r="H105" s="130"/>
      <c r="I105" s="130"/>
      <c r="J105" s="130"/>
      <c r="K105" s="214" t="s">
        <v>156</v>
      </c>
      <c r="L105" s="219">
        <f t="shared" ref="L105:L107" si="20">IF(K105="Sí",1)+IF(K105="No",0)</f>
        <v>1</v>
      </c>
      <c r="M105" s="224">
        <f>F105*L105</f>
        <v>0.33333333333333331</v>
      </c>
    </row>
    <row r="106" spans="1:15" ht="15" hidden="1" customHeight="1" thickBot="1">
      <c r="A106" s="6"/>
      <c r="B106" s="114"/>
      <c r="C106" s="216"/>
      <c r="D106" s="112"/>
      <c r="E106" s="198"/>
      <c r="F106" s="131"/>
      <c r="G106" s="130"/>
      <c r="H106" s="130"/>
      <c r="I106" s="130"/>
      <c r="J106" s="130"/>
      <c r="K106" s="214" t="s">
        <v>199</v>
      </c>
      <c r="L106" s="220"/>
      <c r="M106" s="225"/>
    </row>
    <row r="107" spans="1:15" ht="28.95" customHeight="1" thickBot="1">
      <c r="A107" s="6"/>
      <c r="B107" s="115" t="s">
        <v>154</v>
      </c>
      <c r="C107" s="214" t="s">
        <v>156</v>
      </c>
      <c r="D107" s="108">
        <f t="shared" ref="D107" si="21">IF(C107="Sí",1)+IF(C107="No",0)</f>
        <v>1</v>
      </c>
      <c r="E107" s="199"/>
      <c r="F107" s="129">
        <f>IF($E103=0,(D107*$G$4))+IF($E103=1,(D107*$J$4))+IF($E103=2,(D107*$I$4))+IF($E103=3,(D107*$H$4))</f>
        <v>0.33333333333333331</v>
      </c>
      <c r="G107" s="130"/>
      <c r="H107" s="130"/>
      <c r="I107" s="130"/>
      <c r="J107" s="130"/>
      <c r="K107" s="214" t="s">
        <v>156</v>
      </c>
      <c r="L107" s="219">
        <f t="shared" si="20"/>
        <v>1</v>
      </c>
      <c r="M107" s="224">
        <f>F107*L107</f>
        <v>0.33333333333333331</v>
      </c>
      <c r="N107" s="226">
        <f>M108</f>
        <v>1</v>
      </c>
      <c r="O107" s="227">
        <f>IF(M108&gt;=70%,(M108))+IF(M108&lt;=70%,70%)</f>
        <v>1</v>
      </c>
    </row>
    <row r="108" spans="1:15">
      <c r="B108" s="5"/>
      <c r="C108" s="217"/>
      <c r="D108" s="5"/>
      <c r="E108" s="5"/>
      <c r="F108" s="5"/>
      <c r="G108" s="5"/>
      <c r="H108" s="5"/>
      <c r="I108" s="56">
        <f>SUM(I103:I107)</f>
        <v>0.5</v>
      </c>
      <c r="J108" s="56"/>
      <c r="K108" s="217"/>
      <c r="L108" s="217"/>
      <c r="M108" s="228">
        <f>SUM(M103:M107)</f>
        <v>1</v>
      </c>
    </row>
    <row r="110" spans="1:15" ht="28.8">
      <c r="A110" s="6"/>
      <c r="B110" s="6"/>
      <c r="C110" s="211" t="s">
        <v>213</v>
      </c>
      <c r="D110" s="42"/>
      <c r="E110" s="42"/>
      <c r="F110" s="25" t="s">
        <v>224</v>
      </c>
      <c r="G110" s="42"/>
      <c r="H110" s="42"/>
      <c r="K110" s="211" t="s">
        <v>155</v>
      </c>
      <c r="M110" s="156" t="s">
        <v>212</v>
      </c>
    </row>
    <row r="111" spans="1:15">
      <c r="A111" s="26" t="str">
        <f>'Tabla Resultados FC'!C53</f>
        <v>EU.4.3</v>
      </c>
      <c r="B111" s="30" t="str">
        <f>'Tabla Resultados FC'!D53</f>
        <v xml:space="preserve">Atender a la diversidad de la comunidad </v>
      </c>
      <c r="C111" s="212"/>
      <c r="D111" s="42"/>
      <c r="E111" s="42"/>
      <c r="F111" s="132">
        <v>1</v>
      </c>
      <c r="G111" s="42"/>
      <c r="H111" s="42"/>
      <c r="K111" s="212"/>
      <c r="M111" s="157"/>
    </row>
    <row r="112" spans="1:15">
      <c r="A112" s="6"/>
      <c r="B112" s="6"/>
      <c r="C112" s="213"/>
      <c r="D112" s="6"/>
      <c r="E112" s="6"/>
      <c r="F112" s="6"/>
      <c r="G112" s="6"/>
      <c r="H112" s="6"/>
      <c r="I112" s="6"/>
      <c r="J112" s="6"/>
      <c r="K112" s="213"/>
      <c r="L112" s="213"/>
      <c r="M112" s="223"/>
    </row>
    <row r="113" spans="1:15">
      <c r="A113" s="6"/>
      <c r="B113" s="107" t="s">
        <v>152</v>
      </c>
      <c r="C113" s="214" t="s">
        <v>156</v>
      </c>
      <c r="D113" s="108">
        <f>IF(C113="Sí",1)+IF(C113="No",0)</f>
        <v>1</v>
      </c>
      <c r="E113" s="197">
        <f>(COUNTIF(D113:D117,"1"))</f>
        <v>3</v>
      </c>
      <c r="F113" s="129">
        <f>IF($E113=0,(D113*$G$4))+IF($E113=1,(D113*$J$4))+IF($E113=2,(D113*$I$4))+IF($E113=3,(D113*$H$4))</f>
        <v>0.33333333333333331</v>
      </c>
      <c r="G113" s="130">
        <v>0</v>
      </c>
      <c r="H113" s="130">
        <f>F111/3</f>
        <v>0.33333333333333331</v>
      </c>
      <c r="I113" s="130">
        <f>F111/2</f>
        <v>0.5</v>
      </c>
      <c r="J113" s="130">
        <f>F111</f>
        <v>1</v>
      </c>
      <c r="K113" s="214" t="s">
        <v>156</v>
      </c>
      <c r="L113" s="219">
        <f>IF(K113="Sí",1)+IF(K113="No",0)</f>
        <v>1</v>
      </c>
      <c r="M113" s="224">
        <f>F113*L113</f>
        <v>0.33333333333333331</v>
      </c>
    </row>
    <row r="114" spans="1:15" ht="14.4" hidden="1" customHeight="1">
      <c r="A114" s="6"/>
      <c r="B114" s="111"/>
      <c r="C114" s="215"/>
      <c r="D114" s="112"/>
      <c r="E114" s="198"/>
      <c r="F114" s="131"/>
      <c r="G114" s="130"/>
      <c r="H114" s="130"/>
      <c r="I114" s="130"/>
      <c r="J114" s="130"/>
      <c r="K114" s="216"/>
      <c r="L114" s="220"/>
      <c r="M114" s="225"/>
    </row>
    <row r="115" spans="1:15" ht="15" thickBot="1">
      <c r="A115" s="6"/>
      <c r="B115" s="115" t="s">
        <v>198</v>
      </c>
      <c r="C115" s="214" t="s">
        <v>156</v>
      </c>
      <c r="D115" s="108">
        <f>IF(C115="Sí",1)+IF(C115="No",0)</f>
        <v>1</v>
      </c>
      <c r="E115" s="198"/>
      <c r="F115" s="129">
        <f>IF($E113=0,(D115*$G$4))+IF($E113=1,(D115*$J$4))+IF($E113=2,(D115*$I$4))+IF($E113=3,(D115*$H$4))</f>
        <v>0.33333333333333331</v>
      </c>
      <c r="G115" s="130"/>
      <c r="H115" s="130"/>
      <c r="I115" s="130"/>
      <c r="J115" s="130"/>
      <c r="K115" s="214" t="s">
        <v>156</v>
      </c>
      <c r="L115" s="219">
        <f t="shared" ref="L115:L117" si="22">IF(K115="Sí",1)+IF(K115="No",0)</f>
        <v>1</v>
      </c>
      <c r="M115" s="224">
        <f>F115*L115</f>
        <v>0.33333333333333331</v>
      </c>
    </row>
    <row r="116" spans="1:15" ht="15" hidden="1" customHeight="1" thickBot="1">
      <c r="A116" s="6"/>
      <c r="B116" s="114"/>
      <c r="C116" s="216"/>
      <c r="D116" s="112"/>
      <c r="E116" s="198"/>
      <c r="F116" s="131"/>
      <c r="G116" s="130"/>
      <c r="H116" s="130"/>
      <c r="I116" s="130"/>
      <c r="J116" s="130"/>
      <c r="K116" s="214" t="s">
        <v>199</v>
      </c>
      <c r="L116" s="220"/>
      <c r="M116" s="225"/>
    </row>
    <row r="117" spans="1:15" ht="28.95" customHeight="1" thickBot="1">
      <c r="A117" s="6"/>
      <c r="B117" s="115" t="s">
        <v>154</v>
      </c>
      <c r="C117" s="214" t="s">
        <v>156</v>
      </c>
      <c r="D117" s="108">
        <f t="shared" ref="D117" si="23">IF(C117="Sí",1)+IF(C117="No",0)</f>
        <v>1</v>
      </c>
      <c r="E117" s="199"/>
      <c r="F117" s="129">
        <f>IF($E113=0,(D117*$G$4))+IF($E113=1,(D117*$J$4))+IF($E113=2,(D117*$I$4))+IF($E113=3,(D117*$H$4))</f>
        <v>0.33333333333333331</v>
      </c>
      <c r="G117" s="130"/>
      <c r="H117" s="130"/>
      <c r="I117" s="130"/>
      <c r="J117" s="130"/>
      <c r="K117" s="214" t="s">
        <v>156</v>
      </c>
      <c r="L117" s="219">
        <f t="shared" si="22"/>
        <v>1</v>
      </c>
      <c r="M117" s="224">
        <f>F117*L117</f>
        <v>0.33333333333333331</v>
      </c>
      <c r="N117" s="226">
        <f>M118</f>
        <v>1</v>
      </c>
      <c r="O117" s="227">
        <f>IF(M118&gt;=70%,(M118))+IF(M118&lt;=70%,70%)</f>
        <v>1</v>
      </c>
    </row>
    <row r="118" spans="1:15">
      <c r="B118" s="5"/>
      <c r="C118" s="217"/>
      <c r="D118" s="5"/>
      <c r="E118" s="5"/>
      <c r="F118" s="5"/>
      <c r="G118" s="5"/>
      <c r="H118" s="5"/>
      <c r="I118" s="56">
        <f>SUM(I113:I117)</f>
        <v>0.5</v>
      </c>
      <c r="J118" s="56"/>
      <c r="K118" s="217"/>
      <c r="L118" s="217"/>
      <c r="M118" s="228">
        <f>SUM(M113:M117)</f>
        <v>1</v>
      </c>
    </row>
  </sheetData>
  <sheetProtection password="C1EC" sheet="1" objects="1" scenarios="1"/>
  <mergeCells count="48">
    <mergeCell ref="E113:E117"/>
    <mergeCell ref="E93:E97"/>
    <mergeCell ref="C100:C101"/>
    <mergeCell ref="K100:K101"/>
    <mergeCell ref="M100:M101"/>
    <mergeCell ref="E103:E107"/>
    <mergeCell ref="C110:C111"/>
    <mergeCell ref="K110:K111"/>
    <mergeCell ref="M110:M111"/>
    <mergeCell ref="C90:C91"/>
    <mergeCell ref="K90:K91"/>
    <mergeCell ref="M90:M91"/>
    <mergeCell ref="E53:E57"/>
    <mergeCell ref="C60:C61"/>
    <mergeCell ref="K60:K61"/>
    <mergeCell ref="M60:M61"/>
    <mergeCell ref="E63:E67"/>
    <mergeCell ref="C70:C71"/>
    <mergeCell ref="K70:K71"/>
    <mergeCell ref="M70:M71"/>
    <mergeCell ref="E73:E77"/>
    <mergeCell ref="C80:C81"/>
    <mergeCell ref="K80:K81"/>
    <mergeCell ref="M80:M81"/>
    <mergeCell ref="E83:E87"/>
    <mergeCell ref="C50:C51"/>
    <mergeCell ref="K50:K51"/>
    <mergeCell ref="M50:M51"/>
    <mergeCell ref="E15:E17"/>
    <mergeCell ref="C20:C21"/>
    <mergeCell ref="K20:K21"/>
    <mergeCell ref="M20:M21"/>
    <mergeCell ref="E23:E27"/>
    <mergeCell ref="C30:C31"/>
    <mergeCell ref="K30:K31"/>
    <mergeCell ref="M30:M31"/>
    <mergeCell ref="E33:E37"/>
    <mergeCell ref="C40:C41"/>
    <mergeCell ref="K40:K41"/>
    <mergeCell ref="M40:M41"/>
    <mergeCell ref="E43:E47"/>
    <mergeCell ref="C1:C2"/>
    <mergeCell ref="K1:K2"/>
    <mergeCell ref="M1:M2"/>
    <mergeCell ref="E4:E8"/>
    <mergeCell ref="C12:C13"/>
    <mergeCell ref="K12:K13"/>
    <mergeCell ref="M12:M13"/>
  </mergeCells>
  <dataValidations count="1">
    <dataValidation type="list" allowBlank="1" showInputMessage="1" showErrorMessage="1" errorTitle="Dato inválido" error="Por favor seleccione Sí o No" sqref="C95 C105 K105:K107 K103 C55 K95:K97 K93 C97 C85 K85:K87 K83 C75 K75:K77 K73 C65 K65:K67 K63 K55:K57 K53 C57 C45 K45:K47 K43 C35 K35:K37 K33 C25 K25:K27 K23 C6 K6:K8 K15:K17 C117 C8 C77 C93 C113 C87 C83 C67 C63 C47 C43 C27 C23 C53 C4 C37 C33 C107 C103 C73 C115 K115:K117 K113 C15:C17 K4">
      <formula1>"Sí,No"</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sheetPr>
    <tabColor theme="7" tint="0.39997558519241921"/>
  </sheetPr>
  <dimension ref="A1:R72"/>
  <sheetViews>
    <sheetView showGridLines="0" zoomScale="55" zoomScaleNormal="55" workbookViewId="0">
      <selection activeCell="C4" sqref="C4"/>
    </sheetView>
  </sheetViews>
  <sheetFormatPr baseColWidth="10" defaultRowHeight="14.4"/>
  <cols>
    <col min="2" max="2" width="72.21875" customWidth="1"/>
    <col min="3" max="3" width="17.88671875" style="218" customWidth="1"/>
    <col min="4" max="5" width="17.88671875" hidden="1" customWidth="1"/>
    <col min="6" max="6" width="24.6640625" customWidth="1"/>
    <col min="7" max="8" width="17.88671875" hidden="1" customWidth="1"/>
    <col min="9" max="9" width="24.6640625" hidden="1" customWidth="1"/>
    <col min="10" max="10" width="17.6640625" hidden="1" customWidth="1"/>
    <col min="11" max="11" width="18.21875" style="218" customWidth="1"/>
    <col min="12" max="12" width="15.5546875" style="218" hidden="1" customWidth="1"/>
    <col min="13" max="13" width="23.109375" style="222" customWidth="1"/>
    <col min="14" max="14" width="13.44140625" style="222" hidden="1" customWidth="1"/>
    <col min="15" max="15" width="11.5546875" style="222"/>
  </cols>
  <sheetData>
    <row r="1" spans="1:15" ht="28.8">
      <c r="A1" s="6"/>
      <c r="B1" s="6"/>
      <c r="C1" s="211" t="s">
        <v>213</v>
      </c>
      <c r="D1" s="42"/>
      <c r="E1" s="42"/>
      <c r="F1" s="25" t="s">
        <v>224</v>
      </c>
      <c r="G1" s="42"/>
      <c r="H1" s="42"/>
      <c r="K1" s="211" t="s">
        <v>155</v>
      </c>
      <c r="M1" s="156" t="s">
        <v>212</v>
      </c>
    </row>
    <row r="2" spans="1:15" ht="28.8">
      <c r="A2" s="26" t="str">
        <f>'Tabla Resultados FC'!C61</f>
        <v>GDHE 2.1</v>
      </c>
      <c r="B2" s="30" t="str">
        <f>'Tabla Resultados FC'!D61</f>
        <v>Valoración Económica de las SbN y cuantifiación de los servicios ecosistémicos y cobeneficios</v>
      </c>
      <c r="C2" s="212"/>
      <c r="D2" s="42"/>
      <c r="E2" s="42"/>
      <c r="F2" s="132">
        <v>1</v>
      </c>
      <c r="G2" s="42"/>
      <c r="H2" s="42"/>
      <c r="K2" s="212"/>
      <c r="M2" s="157"/>
    </row>
    <row r="3" spans="1:15">
      <c r="A3" s="6"/>
      <c r="B3" s="6"/>
      <c r="C3" s="213"/>
      <c r="D3" s="6"/>
      <c r="E3" s="6"/>
      <c r="F3" s="6"/>
      <c r="G3" s="6"/>
      <c r="H3" s="6"/>
      <c r="I3" s="6"/>
      <c r="J3" s="6"/>
      <c r="K3" s="213"/>
      <c r="L3" s="213"/>
      <c r="M3" s="223"/>
    </row>
    <row r="4" spans="1:15">
      <c r="A4" s="6"/>
      <c r="B4" s="107" t="s">
        <v>152</v>
      </c>
      <c r="C4" s="214" t="s">
        <v>156</v>
      </c>
      <c r="D4" s="108">
        <f>IF(C4="Sí",1)+IF(C4="No",0)</f>
        <v>1</v>
      </c>
      <c r="E4" s="197">
        <f>(COUNTIF(D4:D6,"1"))</f>
        <v>3</v>
      </c>
      <c r="F4" s="129">
        <f>IF($E4=0,(D4*$G$4))+IF($E4=1,(D4*$J$4))+IF($E4=2,(D4*$I$4))+IF($E4=3,(D4*$H$4))</f>
        <v>0.33333333333333331</v>
      </c>
      <c r="G4" s="110">
        <f>F2/4</f>
        <v>0.25</v>
      </c>
      <c r="H4" s="110">
        <f>F2/3</f>
        <v>0.33333333333333331</v>
      </c>
      <c r="I4" s="110">
        <f>F2/2</f>
        <v>0.5</v>
      </c>
      <c r="J4" s="110">
        <f>F2</f>
        <v>1</v>
      </c>
      <c r="K4" s="230" t="s">
        <v>156</v>
      </c>
      <c r="L4" s="231">
        <f>IF(K4="Sí",1)+IF(K4="No",0)</f>
        <v>1</v>
      </c>
      <c r="M4" s="232">
        <f>F4*L4</f>
        <v>0.33333333333333331</v>
      </c>
    </row>
    <row r="5" spans="1:15" ht="14.4" customHeight="1" thickBot="1">
      <c r="A5" s="6"/>
      <c r="B5" s="115" t="s">
        <v>198</v>
      </c>
      <c r="C5" s="214" t="s">
        <v>156</v>
      </c>
      <c r="D5" s="108">
        <f>IF(C5="Sí",1)+IF(C5="No",0)</f>
        <v>1</v>
      </c>
      <c r="E5" s="198"/>
      <c r="F5" s="129">
        <f>IF($E4=0,(D5*$G$4))+IF($E4=1,(D5*$J$4))+IF($E4=2,(D5*$I$4))+IF($E4=3,(D5*$H$4))</f>
        <v>0.33333333333333331</v>
      </c>
      <c r="G5" s="130"/>
      <c r="H5" s="130"/>
      <c r="I5" s="130"/>
      <c r="J5" s="130"/>
      <c r="K5" s="214" t="s">
        <v>156</v>
      </c>
      <c r="L5" s="219">
        <f t="shared" ref="L5:L6" si="0">IF(K5="Sí",1)+IF(K5="No",0)</f>
        <v>1</v>
      </c>
      <c r="M5" s="224">
        <f>F5*L5</f>
        <v>0.33333333333333331</v>
      </c>
    </row>
    <row r="6" spans="1:15" ht="29.4" thickBot="1">
      <c r="A6" s="6"/>
      <c r="B6" s="115" t="s">
        <v>154</v>
      </c>
      <c r="C6" s="214" t="s">
        <v>156</v>
      </c>
      <c r="D6" s="108">
        <f t="shared" ref="D6" si="1">IF(C6="Sí",1)+IF(C6="No",0)</f>
        <v>1</v>
      </c>
      <c r="E6" s="199"/>
      <c r="F6" s="129">
        <f>IF($E4=0,(D6*$G$4))+IF($E4=1,(D6*$J$4))+IF($E4=2,(D6*$I$4))+IF($E4=3,(D6*$H$4))</f>
        <v>0.33333333333333331</v>
      </c>
      <c r="G6" s="130"/>
      <c r="H6" s="130"/>
      <c r="I6" s="130"/>
      <c r="J6" s="130"/>
      <c r="K6" s="214" t="s">
        <v>156</v>
      </c>
      <c r="L6" s="219">
        <f t="shared" si="0"/>
        <v>1</v>
      </c>
      <c r="M6" s="224">
        <f>F6*L6</f>
        <v>0.33333333333333331</v>
      </c>
      <c r="N6" s="226">
        <f>M7</f>
        <v>1</v>
      </c>
      <c r="O6" s="227">
        <f>IF(M7&gt;=70%,(M7))+IF(M7&lt;=70%,70%)</f>
        <v>1</v>
      </c>
    </row>
    <row r="7" spans="1:15">
      <c r="A7" s="6"/>
      <c r="B7" s="5"/>
      <c r="C7" s="217"/>
      <c r="D7" s="5"/>
      <c r="E7" s="5"/>
      <c r="F7" s="5"/>
      <c r="G7" s="5"/>
      <c r="H7" s="5"/>
      <c r="I7" s="56"/>
      <c r="J7" s="56"/>
      <c r="K7" s="217"/>
      <c r="L7" s="217"/>
      <c r="M7" s="228">
        <f>SUM(M4:M6)</f>
        <v>1</v>
      </c>
    </row>
    <row r="8" spans="1:15">
      <c r="B8" s="5"/>
      <c r="C8" s="217"/>
      <c r="D8" s="5"/>
      <c r="E8" s="5"/>
      <c r="F8" s="5"/>
      <c r="G8" s="5"/>
      <c r="H8" s="5"/>
      <c r="I8" s="16"/>
      <c r="J8" s="16"/>
      <c r="L8" s="217"/>
    </row>
    <row r="10" spans="1:15" ht="28.8">
      <c r="A10" s="6"/>
      <c r="B10" s="6"/>
      <c r="C10" s="211" t="s">
        <v>213</v>
      </c>
      <c r="D10" s="42"/>
      <c r="E10" s="42"/>
      <c r="F10" s="25" t="s">
        <v>224</v>
      </c>
      <c r="G10" s="42"/>
      <c r="H10" s="42"/>
      <c r="K10" s="211" t="s">
        <v>155</v>
      </c>
      <c r="M10" s="156" t="s">
        <v>212</v>
      </c>
    </row>
    <row r="11" spans="1:15" ht="28.8">
      <c r="A11" s="26" t="str">
        <f>'Tabla Resultados FC'!C62</f>
        <v>GDHE 2.2</v>
      </c>
      <c r="B11" s="30" t="str">
        <f>'Tabla Resultados FC'!D62</f>
        <v>Valoración Económica de las SbN y cuantifiación de los servicios ecosistémicos y cobeneficios</v>
      </c>
      <c r="C11" s="212"/>
      <c r="D11" s="42"/>
      <c r="E11" s="42"/>
      <c r="F11" s="132">
        <v>1</v>
      </c>
      <c r="G11" s="42"/>
      <c r="H11" s="42"/>
      <c r="K11" s="212"/>
      <c r="M11" s="157"/>
    </row>
    <row r="12" spans="1:15">
      <c r="A12" s="6"/>
      <c r="B12" s="6"/>
      <c r="C12" s="213"/>
      <c r="D12" s="6"/>
      <c r="E12" s="6"/>
      <c r="F12" s="6"/>
      <c r="G12" s="6"/>
      <c r="H12" s="6"/>
      <c r="I12" s="6"/>
      <c r="J12" s="6"/>
      <c r="K12" s="213"/>
      <c r="L12" s="213"/>
      <c r="M12" s="223"/>
    </row>
    <row r="13" spans="1:15">
      <c r="A13" s="6"/>
      <c r="B13" s="107" t="s">
        <v>152</v>
      </c>
      <c r="C13" s="214" t="s">
        <v>156</v>
      </c>
      <c r="D13" s="108">
        <f>IF(C13="Sí",1)+IF(C13="No",0)</f>
        <v>1</v>
      </c>
      <c r="E13" s="197">
        <f>(COUNTIF(D13:D15,"1"))</f>
        <v>3</v>
      </c>
      <c r="F13" s="129">
        <f>IF($E13=0,(D13*$G$4))+IF($E13=1,(D13*$J$4))+IF($E13=2,(D13*$I$4))+IF($E13=3,(D13*$H$4))</f>
        <v>0.33333333333333331</v>
      </c>
      <c r="G13" s="110">
        <f>F11/4</f>
        <v>0.25</v>
      </c>
      <c r="H13" s="110">
        <f>F11/3</f>
        <v>0.33333333333333331</v>
      </c>
      <c r="I13" s="110">
        <f>F11/2</f>
        <v>0.5</v>
      </c>
      <c r="J13" s="110">
        <f>F11</f>
        <v>1</v>
      </c>
      <c r="K13" s="230" t="s">
        <v>156</v>
      </c>
      <c r="L13" s="231">
        <f>IF(K13="Sí",1)+IF(K13="No",0)</f>
        <v>1</v>
      </c>
      <c r="M13" s="232">
        <f>F13*L13</f>
        <v>0.33333333333333331</v>
      </c>
    </row>
    <row r="14" spans="1:15" ht="15" thickBot="1">
      <c r="A14" s="6"/>
      <c r="B14" s="115" t="s">
        <v>198</v>
      </c>
      <c r="C14" s="214" t="s">
        <v>156</v>
      </c>
      <c r="D14" s="108">
        <f>IF(C14="Sí",1)+IF(C14="No",0)</f>
        <v>1</v>
      </c>
      <c r="E14" s="198"/>
      <c r="F14" s="129">
        <f>IF($E13=0,(D14*$G$4))+IF($E13=1,(D14*$J$4))+IF($E13=2,(D14*$I$4))+IF($E13=3,(D14*$H$4))</f>
        <v>0.33333333333333331</v>
      </c>
      <c r="G14" s="130"/>
      <c r="H14" s="130"/>
      <c r="I14" s="130"/>
      <c r="J14" s="130"/>
      <c r="K14" s="230" t="s">
        <v>156</v>
      </c>
      <c r="L14" s="231">
        <f>IF(K14="Sí",1)+IF(K14="No",0)</f>
        <v>1</v>
      </c>
      <c r="M14" s="224">
        <f>F14*L14</f>
        <v>0.33333333333333331</v>
      </c>
    </row>
    <row r="15" spans="1:15" ht="29.4" thickBot="1">
      <c r="A15" s="6"/>
      <c r="B15" s="115" t="s">
        <v>154</v>
      </c>
      <c r="C15" s="214" t="s">
        <v>156</v>
      </c>
      <c r="D15" s="108">
        <f t="shared" ref="D15" si="2">IF(C15="Sí",1)+IF(C15="No",0)</f>
        <v>1</v>
      </c>
      <c r="E15" s="199"/>
      <c r="F15" s="129">
        <f>IF($E13=0,(D15*$G$4))+IF($E13=1,(D15*$J$4))+IF($E13=2,(D15*$I$4))+IF($E13=3,(D15*$H$4))</f>
        <v>0.33333333333333331</v>
      </c>
      <c r="G15" s="130"/>
      <c r="H15" s="130"/>
      <c r="I15" s="130"/>
      <c r="J15" s="130"/>
      <c r="K15" s="230" t="s">
        <v>156</v>
      </c>
      <c r="L15" s="231">
        <f>IF(K15="Sí",1)+IF(K15="No",0)</f>
        <v>1</v>
      </c>
      <c r="M15" s="224">
        <f>F15*L15</f>
        <v>0.33333333333333331</v>
      </c>
      <c r="N15" s="226">
        <f>M16</f>
        <v>1</v>
      </c>
      <c r="O15" s="227">
        <f>IF(M16&gt;=70%,(M16))+IF(M16&lt;=70%,70%)</f>
        <v>1</v>
      </c>
    </row>
    <row r="16" spans="1:15">
      <c r="B16" s="5"/>
      <c r="C16" s="217"/>
      <c r="D16" s="5"/>
      <c r="E16" s="5"/>
      <c r="F16" s="5"/>
      <c r="G16" s="5"/>
      <c r="H16" s="5"/>
      <c r="I16" s="56"/>
      <c r="J16" s="56"/>
      <c r="K16" s="217"/>
      <c r="L16" s="217"/>
      <c r="M16" s="228">
        <f>SUM(M13:M15)</f>
        <v>1</v>
      </c>
    </row>
    <row r="18" spans="1:15" ht="14.4" customHeight="1">
      <c r="A18" s="6"/>
      <c r="B18" s="6"/>
      <c r="C18" s="211" t="s">
        <v>213</v>
      </c>
      <c r="D18" s="42"/>
      <c r="E18" s="42"/>
      <c r="F18" s="25" t="s">
        <v>224</v>
      </c>
      <c r="G18" s="42"/>
      <c r="H18" s="42"/>
      <c r="K18" s="211" t="s">
        <v>155</v>
      </c>
      <c r="M18" s="156" t="s">
        <v>212</v>
      </c>
    </row>
    <row r="19" spans="1:15" ht="27" customHeight="1">
      <c r="A19" s="26" t="str">
        <f>'Tabla Resultados FC'!C63</f>
        <v>GDHE 2.3</v>
      </c>
      <c r="B19" s="30" t="str">
        <f>'Tabla Resultados FC'!D63</f>
        <v>Estimación de la recaudación tributaria y ahorro en los costes de mantenimiento y conservación derivados de la implantación de SbN</v>
      </c>
      <c r="C19" s="212"/>
      <c r="D19" s="42"/>
      <c r="E19" s="42"/>
      <c r="F19" s="132">
        <v>1</v>
      </c>
      <c r="G19" s="42"/>
      <c r="H19" s="42"/>
      <c r="K19" s="212"/>
      <c r="M19" s="157"/>
    </row>
    <row r="20" spans="1:15">
      <c r="A20" s="6"/>
      <c r="B20" s="6"/>
      <c r="C20" s="213"/>
      <c r="D20" s="6"/>
      <c r="E20" s="6"/>
      <c r="F20" s="6"/>
      <c r="G20" s="6"/>
      <c r="H20" s="6"/>
      <c r="I20" s="6"/>
      <c r="J20" s="6"/>
      <c r="K20" s="213"/>
      <c r="L20" s="213"/>
      <c r="M20" s="223"/>
    </row>
    <row r="21" spans="1:15">
      <c r="A21" s="6"/>
      <c r="B21" s="107" t="s">
        <v>152</v>
      </c>
      <c r="C21" s="214" t="s">
        <v>156</v>
      </c>
      <c r="D21" s="108">
        <f>IF(C21="Sí",1)+IF(C21="No",0)</f>
        <v>1</v>
      </c>
      <c r="E21" s="197">
        <f>(COUNTIF(D21:D23,"1"))</f>
        <v>3</v>
      </c>
      <c r="F21" s="129">
        <f>IF($E21=0,(D21*$G$4))+IF($E21=1,(D21*$J$4))+IF($E21=2,(D21*$I$4))+IF($E21=3,(D21*$H$4))</f>
        <v>0.33333333333333331</v>
      </c>
      <c r="G21" s="110">
        <f>F19/4</f>
        <v>0.25</v>
      </c>
      <c r="H21" s="110">
        <f>F19/3</f>
        <v>0.33333333333333331</v>
      </c>
      <c r="I21" s="110">
        <f>F19/2</f>
        <v>0.5</v>
      </c>
      <c r="J21" s="110">
        <f>F19</f>
        <v>1</v>
      </c>
      <c r="K21" s="230" t="s">
        <v>156</v>
      </c>
      <c r="L21" s="231">
        <f>IF(K21="Sí",1)+IF(K21="No",0)</f>
        <v>1</v>
      </c>
      <c r="M21" s="232">
        <f>F21*L21</f>
        <v>0.33333333333333331</v>
      </c>
    </row>
    <row r="22" spans="1:15" ht="14.4" customHeight="1" thickBot="1">
      <c r="A22" s="6"/>
      <c r="B22" s="115" t="s">
        <v>198</v>
      </c>
      <c r="C22" s="214" t="s">
        <v>156</v>
      </c>
      <c r="D22" s="108">
        <f>IF(C22="Sí",1)+IF(C22="No",0)</f>
        <v>1</v>
      </c>
      <c r="E22" s="198"/>
      <c r="F22" s="129">
        <f>IF($E21=0,(D22*$G$4))+IF($E21=1,(D22*$J$4))+IF($E21=2,(D22*$I$4))+IF($E21=3,(D22*$H$4))</f>
        <v>0.33333333333333331</v>
      </c>
      <c r="G22" s="130"/>
      <c r="H22" s="130"/>
      <c r="I22" s="130"/>
      <c r="J22" s="130"/>
      <c r="K22" s="230" t="s">
        <v>156</v>
      </c>
      <c r="L22" s="231">
        <f>IF(K22="Sí",1)+IF(K22="No",0)</f>
        <v>1</v>
      </c>
      <c r="M22" s="224">
        <f>F22*L22</f>
        <v>0.33333333333333331</v>
      </c>
    </row>
    <row r="23" spans="1:15" ht="29.4" thickBot="1">
      <c r="A23" s="6"/>
      <c r="B23" s="115" t="s">
        <v>154</v>
      </c>
      <c r="C23" s="214" t="s">
        <v>156</v>
      </c>
      <c r="D23" s="108">
        <f t="shared" ref="D23" si="3">IF(C23="Sí",1)+IF(C23="No",0)</f>
        <v>1</v>
      </c>
      <c r="E23" s="199"/>
      <c r="F23" s="129">
        <f>IF($E21=0,(D23*$G$4))+IF($E21=1,(D23*$J$4))+IF($E21=2,(D23*$I$4))+IF($E21=3,(D23*$H$4))</f>
        <v>0.33333333333333331</v>
      </c>
      <c r="G23" s="130"/>
      <c r="H23" s="130"/>
      <c r="I23" s="130"/>
      <c r="J23" s="130"/>
      <c r="K23" s="230" t="s">
        <v>156</v>
      </c>
      <c r="L23" s="231">
        <f>IF(K23="Sí",1)+IF(K23="No",0)</f>
        <v>1</v>
      </c>
      <c r="M23" s="224">
        <f>F23*L23</f>
        <v>0.33333333333333331</v>
      </c>
      <c r="N23" s="226">
        <f>M24</f>
        <v>1</v>
      </c>
      <c r="O23" s="227">
        <f>IF(M24&gt;=70%,(M24))+IF(M24&lt;=70%,70%)</f>
        <v>1</v>
      </c>
    </row>
    <row r="24" spans="1:15">
      <c r="B24" s="5"/>
      <c r="C24" s="217"/>
      <c r="D24" s="5"/>
      <c r="E24" s="5"/>
      <c r="F24" s="5"/>
      <c r="G24" s="5"/>
      <c r="H24" s="5"/>
      <c r="I24" s="56"/>
      <c r="J24" s="56"/>
      <c r="K24" s="217"/>
      <c r="L24" s="217"/>
      <c r="M24" s="228">
        <f>SUM(M21:M23)</f>
        <v>1</v>
      </c>
    </row>
    <row r="26" spans="1:15" ht="14.4" customHeight="1">
      <c r="A26" s="6"/>
      <c r="B26" s="6"/>
      <c r="C26" s="211" t="s">
        <v>213</v>
      </c>
      <c r="D26" s="42"/>
      <c r="E26" s="42"/>
      <c r="F26" s="25" t="s">
        <v>224</v>
      </c>
      <c r="G26" s="42"/>
      <c r="H26" s="42"/>
      <c r="K26" s="211" t="s">
        <v>155</v>
      </c>
      <c r="M26" s="156" t="s">
        <v>212</v>
      </c>
    </row>
    <row r="27" spans="1:15">
      <c r="A27" s="26" t="str">
        <f>'Tabla Resultados FC'!C64</f>
        <v>GDHE 2.4</v>
      </c>
      <c r="B27" s="30" t="str">
        <f>'Tabla Resultados FC'!D64</f>
        <v>Estudio Financiero y Viabilidad Económica</v>
      </c>
      <c r="C27" s="212"/>
      <c r="D27" s="42"/>
      <c r="E27" s="42"/>
      <c r="F27" s="132">
        <v>1</v>
      </c>
      <c r="G27" s="42"/>
      <c r="H27" s="42"/>
      <c r="K27" s="212"/>
      <c r="M27" s="157"/>
    </row>
    <row r="28" spans="1:15">
      <c r="A28" s="6"/>
      <c r="B28" s="6"/>
      <c r="C28" s="213"/>
      <c r="D28" s="6"/>
      <c r="E28" s="6"/>
      <c r="F28" s="6"/>
      <c r="G28" s="6"/>
      <c r="H28" s="6"/>
      <c r="I28" s="6"/>
      <c r="J28" s="6"/>
      <c r="K28" s="213"/>
      <c r="L28" s="213"/>
      <c r="M28" s="223"/>
    </row>
    <row r="29" spans="1:15">
      <c r="A29" s="6"/>
      <c r="B29" s="107" t="s">
        <v>152</v>
      </c>
      <c r="C29" s="214" t="s">
        <v>156</v>
      </c>
      <c r="D29" s="108">
        <f>IF(C29="Sí",1)+IF(C29="No",0)</f>
        <v>1</v>
      </c>
      <c r="E29" s="197">
        <f>(COUNTIF(D29:D31,"1"))</f>
        <v>3</v>
      </c>
      <c r="F29" s="129">
        <f>IF($E29=0,(D29*$G$4))+IF($E29=1,(D29*$J$4))+IF($E29=2,(D29*$I$4))+IF($E29=3,(D29*$H$4))</f>
        <v>0.33333333333333331</v>
      </c>
      <c r="G29" s="110">
        <f>F27/4</f>
        <v>0.25</v>
      </c>
      <c r="H29" s="110">
        <f>F27/3</f>
        <v>0.33333333333333331</v>
      </c>
      <c r="I29" s="110">
        <f>F27/2</f>
        <v>0.5</v>
      </c>
      <c r="J29" s="110">
        <f>F27</f>
        <v>1</v>
      </c>
      <c r="K29" s="230" t="s">
        <v>156</v>
      </c>
      <c r="L29" s="231">
        <f>IF(K29="Sí",1)+IF(K29="No",0)</f>
        <v>1</v>
      </c>
      <c r="M29" s="232">
        <f>F29*L29</f>
        <v>0.33333333333333331</v>
      </c>
    </row>
    <row r="30" spans="1:15" ht="14.4" customHeight="1" thickBot="1">
      <c r="A30" s="6"/>
      <c r="B30" s="115" t="s">
        <v>198</v>
      </c>
      <c r="C30" s="214" t="s">
        <v>156</v>
      </c>
      <c r="D30" s="108">
        <f>IF(C30="Sí",1)+IF(C30="No",0)</f>
        <v>1</v>
      </c>
      <c r="E30" s="198"/>
      <c r="F30" s="129">
        <f>IF($E29=0,(D30*$G$4))+IF($E29=1,(D30*$J$4))+IF($E29=2,(D30*$I$4))+IF($E29=3,(D30*$H$4))</f>
        <v>0.33333333333333331</v>
      </c>
      <c r="G30" s="130"/>
      <c r="H30" s="130"/>
      <c r="I30" s="130"/>
      <c r="J30" s="130"/>
      <c r="K30" s="230" t="s">
        <v>156</v>
      </c>
      <c r="L30" s="231">
        <f>IF(K30="Sí",1)+IF(K30="No",0)</f>
        <v>1</v>
      </c>
      <c r="M30" s="224">
        <f>F30*L30</f>
        <v>0.33333333333333331</v>
      </c>
    </row>
    <row r="31" spans="1:15" ht="29.4" thickBot="1">
      <c r="A31" s="6"/>
      <c r="B31" s="115" t="s">
        <v>154</v>
      </c>
      <c r="C31" s="214" t="s">
        <v>156</v>
      </c>
      <c r="D31" s="108">
        <f t="shared" ref="D31" si="4">IF(C31="Sí",1)+IF(C31="No",0)</f>
        <v>1</v>
      </c>
      <c r="E31" s="199"/>
      <c r="F31" s="129">
        <f>IF($E29=0,(D31*$G$4))+IF($E29=1,(D31*$J$4))+IF($E29=2,(D31*$I$4))+IF($E29=3,(D31*$H$4))</f>
        <v>0.33333333333333331</v>
      </c>
      <c r="G31" s="130"/>
      <c r="H31" s="130"/>
      <c r="I31" s="130"/>
      <c r="J31" s="130"/>
      <c r="K31" s="230" t="s">
        <v>156</v>
      </c>
      <c r="L31" s="231">
        <f>IF(K31="Sí",1)+IF(K31="No",0)</f>
        <v>1</v>
      </c>
      <c r="M31" s="224">
        <f>F31*L31</f>
        <v>0.33333333333333331</v>
      </c>
      <c r="N31" s="226">
        <f>M32</f>
        <v>1</v>
      </c>
      <c r="O31" s="227">
        <f>IF(M32&gt;=70%,(M32))+IF(M32&lt;=70%,70%)</f>
        <v>1</v>
      </c>
    </row>
    <row r="32" spans="1:15">
      <c r="B32" s="5"/>
      <c r="C32" s="217"/>
      <c r="D32" s="5"/>
      <c r="E32" s="5"/>
      <c r="F32" s="5"/>
      <c r="G32" s="5"/>
      <c r="H32" s="5"/>
      <c r="I32" s="56"/>
      <c r="J32" s="56"/>
      <c r="K32" s="217"/>
      <c r="L32" s="217"/>
      <c r="M32" s="228">
        <f>SUM(M29:M31)</f>
        <v>1</v>
      </c>
    </row>
    <row r="34" spans="1:15" ht="14.4" customHeight="1">
      <c r="A34" s="6"/>
      <c r="B34" s="6"/>
      <c r="C34" s="211" t="s">
        <v>213</v>
      </c>
      <c r="D34" s="42"/>
      <c r="E34" s="42"/>
      <c r="F34" s="25" t="s">
        <v>224</v>
      </c>
      <c r="G34" s="42"/>
      <c r="H34" s="42"/>
      <c r="K34" s="211" t="s">
        <v>155</v>
      </c>
      <c r="M34" s="156" t="s">
        <v>212</v>
      </c>
    </row>
    <row r="35" spans="1:15" ht="32.4" customHeight="1">
      <c r="A35" s="26" t="str">
        <f>'Tabla Resultados FC'!C65</f>
        <v>GDHE 2.5</v>
      </c>
      <c r="B35" s="30" t="str">
        <f>'Tabla Resultados FC'!D65</f>
        <v xml:space="preserve">Gestión urbanística </v>
      </c>
      <c r="C35" s="212"/>
      <c r="D35" s="42"/>
      <c r="E35" s="42"/>
      <c r="F35" s="132">
        <v>1</v>
      </c>
      <c r="G35" s="42"/>
      <c r="H35" s="42"/>
      <c r="K35" s="212"/>
      <c r="M35" s="157"/>
    </row>
    <row r="36" spans="1:15">
      <c r="A36" s="6"/>
      <c r="B36" s="6"/>
      <c r="C36" s="213"/>
      <c r="D36" s="6"/>
      <c r="E36" s="6"/>
      <c r="F36" s="6"/>
      <c r="G36" s="6"/>
      <c r="H36" s="6"/>
      <c r="I36" s="6"/>
      <c r="J36" s="6"/>
      <c r="K36" s="213"/>
      <c r="L36" s="213"/>
      <c r="M36" s="223"/>
    </row>
    <row r="37" spans="1:15">
      <c r="A37" s="6"/>
      <c r="B37" s="107" t="s">
        <v>152</v>
      </c>
      <c r="C37" s="214" t="s">
        <v>156</v>
      </c>
      <c r="D37" s="108">
        <f>IF(C37="Sí",1)+IF(C37="No",0)</f>
        <v>1</v>
      </c>
      <c r="E37" s="197">
        <f>(COUNTIF(D37:D39,"1"))</f>
        <v>3</v>
      </c>
      <c r="F37" s="129">
        <f>IF($E37=0,(D37*$G$4))+IF($E37=1,(D37*$J$4))+IF($E37=2,(D37*$I$4))+IF($E37=3,(D37*$H$4))</f>
        <v>0.33333333333333331</v>
      </c>
      <c r="G37" s="110">
        <f>F35/4</f>
        <v>0.25</v>
      </c>
      <c r="H37" s="110">
        <f>F35/3</f>
        <v>0.33333333333333331</v>
      </c>
      <c r="I37" s="110">
        <f>F35/2</f>
        <v>0.5</v>
      </c>
      <c r="J37" s="110">
        <f>F35</f>
        <v>1</v>
      </c>
      <c r="K37" s="230" t="s">
        <v>156</v>
      </c>
      <c r="L37" s="231">
        <f>IF(K37="Sí",1)+IF(K37="No",0)</f>
        <v>1</v>
      </c>
      <c r="M37" s="232">
        <f>F37*L37</f>
        <v>0.33333333333333331</v>
      </c>
    </row>
    <row r="38" spans="1:15" ht="14.4" customHeight="1" thickBot="1">
      <c r="A38" s="6"/>
      <c r="B38" s="115" t="s">
        <v>198</v>
      </c>
      <c r="C38" s="214" t="s">
        <v>156</v>
      </c>
      <c r="D38" s="108">
        <f>IF(C38="Sí",1)+IF(C38="No",0)</f>
        <v>1</v>
      </c>
      <c r="E38" s="198"/>
      <c r="F38" s="129">
        <f>IF($E37=0,(D38*$G$4))+IF($E37=1,(D38*$J$4))+IF($E37=2,(D38*$I$4))+IF($E37=3,(D38*$H$4))</f>
        <v>0.33333333333333331</v>
      </c>
      <c r="G38" s="130"/>
      <c r="H38" s="130"/>
      <c r="I38" s="130"/>
      <c r="J38" s="130"/>
      <c r="K38" s="230" t="s">
        <v>156</v>
      </c>
      <c r="L38" s="231">
        <f>IF(K38="Sí",1)+IF(K38="No",0)</f>
        <v>1</v>
      </c>
      <c r="M38" s="224">
        <f>F38*L38</f>
        <v>0.33333333333333331</v>
      </c>
    </row>
    <row r="39" spans="1:15" ht="29.4" thickBot="1">
      <c r="A39" s="6"/>
      <c r="B39" s="115" t="s">
        <v>154</v>
      </c>
      <c r="C39" s="214" t="s">
        <v>156</v>
      </c>
      <c r="D39" s="108">
        <f t="shared" ref="D39" si="5">IF(C39="Sí",1)+IF(C39="No",0)</f>
        <v>1</v>
      </c>
      <c r="E39" s="199"/>
      <c r="F39" s="129">
        <f>IF($E37=0,(D39*$G$4))+IF($E37=1,(D39*$J$4))+IF($E37=2,(D39*$I$4))+IF($E37=3,(D39*$H$4))</f>
        <v>0.33333333333333331</v>
      </c>
      <c r="G39" s="130"/>
      <c r="H39" s="130"/>
      <c r="I39" s="130"/>
      <c r="J39" s="130"/>
      <c r="K39" s="230" t="s">
        <v>156</v>
      </c>
      <c r="L39" s="231">
        <f>IF(K39="Sí",1)+IF(K39="No",0)</f>
        <v>1</v>
      </c>
      <c r="M39" s="224">
        <f>F39*L39</f>
        <v>0.33333333333333331</v>
      </c>
      <c r="N39" s="226">
        <f>M40</f>
        <v>1</v>
      </c>
      <c r="O39" s="227">
        <f>IF(M40&gt;=70%,(M40))+IF(M40&lt;=70%,70%)</f>
        <v>1</v>
      </c>
    </row>
    <row r="40" spans="1:15">
      <c r="B40" s="5"/>
      <c r="C40" s="217"/>
      <c r="D40" s="5"/>
      <c r="E40" s="5"/>
      <c r="F40" s="5"/>
      <c r="G40" s="5"/>
      <c r="H40" s="5"/>
      <c r="I40" s="56"/>
      <c r="J40" s="56"/>
      <c r="K40" s="217"/>
      <c r="L40" s="217"/>
      <c r="M40" s="228">
        <f>SUM(M37:M39)</f>
        <v>1</v>
      </c>
    </row>
    <row r="42" spans="1:15" ht="14.4" customHeight="1">
      <c r="A42" s="6"/>
      <c r="B42" s="6"/>
      <c r="C42" s="211" t="s">
        <v>213</v>
      </c>
      <c r="D42" s="42"/>
      <c r="E42" s="42"/>
      <c r="F42" s="25" t="s">
        <v>224</v>
      </c>
      <c r="G42" s="42"/>
      <c r="H42" s="42"/>
      <c r="K42" s="211" t="s">
        <v>155</v>
      </c>
      <c r="M42" s="156" t="s">
        <v>212</v>
      </c>
    </row>
    <row r="43" spans="1:15" ht="42.6" customHeight="1">
      <c r="A43" s="26" t="str">
        <f>'Tabla Resultados FC'!C66</f>
        <v>GDHE 3.1</v>
      </c>
      <c r="B43" s="30" t="str">
        <f>'Tabla Resultados FC'!D66</f>
        <v>Sectores económicos prioritarios ante el cambio climático</v>
      </c>
      <c r="C43" s="212"/>
      <c r="D43" s="42"/>
      <c r="E43" s="42"/>
      <c r="F43" s="132">
        <v>1</v>
      </c>
      <c r="G43" s="42"/>
      <c r="H43" s="42"/>
      <c r="K43" s="212"/>
      <c r="M43" s="157"/>
    </row>
    <row r="44" spans="1:15">
      <c r="A44" s="6"/>
      <c r="B44" s="6"/>
      <c r="C44" s="213"/>
      <c r="D44" s="6"/>
      <c r="E44" s="6"/>
      <c r="F44" s="6"/>
      <c r="G44" s="6"/>
      <c r="H44" s="6"/>
      <c r="I44" s="6"/>
      <c r="J44" s="6"/>
      <c r="K44" s="213"/>
      <c r="L44" s="213"/>
      <c r="M44" s="223"/>
    </row>
    <row r="45" spans="1:15">
      <c r="A45" s="6"/>
      <c r="B45" s="107" t="s">
        <v>152</v>
      </c>
      <c r="C45" s="214" t="s">
        <v>156</v>
      </c>
      <c r="D45" s="108">
        <f>IF(C45="Sí",1)+IF(C45="No",0)</f>
        <v>1</v>
      </c>
      <c r="E45" s="197">
        <f>(COUNTIF(D45:D47,"1"))</f>
        <v>3</v>
      </c>
      <c r="F45" s="129">
        <f>IF($E45=0,(D45*$G$4))+IF($E45=1,(D45*$J$4))+IF($E45=2,(D45*$I$4))+IF($E45=3,(D45*$H$4))</f>
        <v>0.33333333333333331</v>
      </c>
      <c r="G45" s="110">
        <f>F43/4</f>
        <v>0.25</v>
      </c>
      <c r="H45" s="110">
        <f>F43/3</f>
        <v>0.33333333333333331</v>
      </c>
      <c r="I45" s="110">
        <f>F43/2</f>
        <v>0.5</v>
      </c>
      <c r="J45" s="110">
        <f>F43</f>
        <v>1</v>
      </c>
      <c r="K45" s="230" t="s">
        <v>156</v>
      </c>
      <c r="L45" s="231">
        <f>IF(K45="Sí",1)+IF(K45="No",0)</f>
        <v>1</v>
      </c>
      <c r="M45" s="232">
        <f>F45*L45</f>
        <v>0.33333333333333331</v>
      </c>
    </row>
    <row r="46" spans="1:15" ht="15" customHeight="1" thickBot="1">
      <c r="A46" s="6"/>
      <c r="B46" s="115" t="s">
        <v>198</v>
      </c>
      <c r="C46" s="214" t="s">
        <v>156</v>
      </c>
      <c r="D46" s="108">
        <f>IF(C46="Sí",1)+IF(C46="No",0)</f>
        <v>1</v>
      </c>
      <c r="E46" s="198"/>
      <c r="F46" s="129">
        <f>IF($E45=0,(D46*$G$4))+IF($E45=1,(D46*$J$4))+IF($E45=2,(D46*$I$4))+IF($E45=3,(D46*$H$4))</f>
        <v>0.33333333333333331</v>
      </c>
      <c r="G46" s="130"/>
      <c r="H46" s="130"/>
      <c r="I46" s="130"/>
      <c r="J46" s="130"/>
      <c r="K46" s="230" t="s">
        <v>156</v>
      </c>
      <c r="L46" s="231">
        <f>IF(K46="Sí",1)+IF(K46="No",0)</f>
        <v>1</v>
      </c>
      <c r="M46" s="224">
        <f>F46*L46</f>
        <v>0.33333333333333331</v>
      </c>
    </row>
    <row r="47" spans="1:15" ht="29.4" thickBot="1">
      <c r="A47" s="6"/>
      <c r="B47" s="115" t="s">
        <v>154</v>
      </c>
      <c r="C47" s="214" t="s">
        <v>156</v>
      </c>
      <c r="D47" s="108">
        <f t="shared" ref="D47" si="6">IF(C47="Sí",1)+IF(C47="No",0)</f>
        <v>1</v>
      </c>
      <c r="E47" s="199"/>
      <c r="F47" s="129">
        <f>IF($E45=0,(D47*$G$4))+IF($E45=1,(D47*$J$4))+IF($E45=2,(D47*$I$4))+IF($E45=3,(D47*$H$4))</f>
        <v>0.33333333333333331</v>
      </c>
      <c r="G47" s="130"/>
      <c r="H47" s="130"/>
      <c r="I47" s="130"/>
      <c r="J47" s="130"/>
      <c r="K47" s="230" t="s">
        <v>156</v>
      </c>
      <c r="L47" s="231">
        <f>IF(K47="Sí",1)+IF(K47="No",0)</f>
        <v>1</v>
      </c>
      <c r="M47" s="224">
        <f>F47*L47</f>
        <v>0.33333333333333331</v>
      </c>
      <c r="N47" s="226">
        <f>M48</f>
        <v>1</v>
      </c>
      <c r="O47" s="227">
        <f>IF(M48&gt;=70%,(M48))+IF(M48&lt;=70%,70%)</f>
        <v>1</v>
      </c>
    </row>
    <row r="48" spans="1:15">
      <c r="B48" s="5"/>
      <c r="C48" s="217"/>
      <c r="D48" s="5"/>
      <c r="E48" s="5"/>
      <c r="F48" s="5"/>
      <c r="G48" s="5"/>
      <c r="H48" s="5"/>
      <c r="I48" s="56"/>
      <c r="J48" s="56"/>
      <c r="K48" s="217"/>
      <c r="L48" s="217"/>
      <c r="M48" s="228">
        <f>SUM(M45:M47)</f>
        <v>1</v>
      </c>
    </row>
    <row r="50" spans="1:18" ht="14.4" customHeight="1">
      <c r="A50" s="6"/>
      <c r="B50" s="6"/>
      <c r="C50" s="211" t="s">
        <v>213</v>
      </c>
      <c r="D50" s="42"/>
      <c r="E50" s="42"/>
      <c r="F50" s="25" t="s">
        <v>224</v>
      </c>
      <c r="G50" s="42"/>
      <c r="H50" s="42"/>
      <c r="K50" s="211" t="s">
        <v>155</v>
      </c>
      <c r="M50" s="156" t="s">
        <v>212</v>
      </c>
    </row>
    <row r="51" spans="1:18" ht="46.8" customHeight="1">
      <c r="A51" s="26" t="str">
        <f>'Tabla Resultados FC'!C67</f>
        <v>GDHE 3.2</v>
      </c>
      <c r="B51" s="30" t="str">
        <f>'Tabla Resultados FC'!D67</f>
        <v>Facilitación desde el urbanismo de las medidas contempladas en los Planes de Continuidad Económica o del Negocio para la minización del riesgo de interrupción de la actividad.</v>
      </c>
      <c r="C51" s="212"/>
      <c r="D51" s="42"/>
      <c r="E51" s="42"/>
      <c r="F51" s="132">
        <v>1</v>
      </c>
      <c r="G51" s="42"/>
      <c r="H51" s="42"/>
      <c r="K51" s="212"/>
      <c r="M51" s="157"/>
    </row>
    <row r="52" spans="1:18">
      <c r="A52" s="6"/>
      <c r="B52" s="6"/>
      <c r="C52" s="213"/>
      <c r="D52" s="6"/>
      <c r="E52" s="6"/>
      <c r="F52" s="6"/>
      <c r="G52" s="6"/>
      <c r="H52" s="6"/>
      <c r="I52" s="6"/>
      <c r="J52" s="6"/>
      <c r="K52" s="213"/>
      <c r="L52" s="213"/>
      <c r="M52" s="223"/>
    </row>
    <row r="53" spans="1:18">
      <c r="A53" s="6"/>
      <c r="B53" s="107" t="s">
        <v>152</v>
      </c>
      <c r="C53" s="214" t="s">
        <v>156</v>
      </c>
      <c r="D53" s="108">
        <f>IF(C53="Sí",1)+IF(C53="No",0)</f>
        <v>1</v>
      </c>
      <c r="E53" s="197">
        <f>(COUNTIF(D53:D55,"1"))</f>
        <v>3</v>
      </c>
      <c r="F53" s="129">
        <f>IF($E53=0,(D53*$G$4))+IF($E53=1,(D53*$J$4))+IF($E53=2,(D53*$I$4))+IF($E53=3,(D53*$H$4))</f>
        <v>0.33333333333333331</v>
      </c>
      <c r="G53" s="110">
        <f>F51/4</f>
        <v>0.25</v>
      </c>
      <c r="H53" s="110">
        <f>F51/3</f>
        <v>0.33333333333333331</v>
      </c>
      <c r="I53" s="110">
        <f>F51/2</f>
        <v>0.5</v>
      </c>
      <c r="J53" s="110">
        <f>F51</f>
        <v>1</v>
      </c>
      <c r="K53" s="230" t="s">
        <v>156</v>
      </c>
      <c r="L53" s="231">
        <f>IF(K53="Sí",1)+IF(K53="No",0)</f>
        <v>1</v>
      </c>
      <c r="M53" s="232">
        <f>F53*L53</f>
        <v>0.33333333333333331</v>
      </c>
    </row>
    <row r="54" spans="1:18" ht="14.4" customHeight="1" thickBot="1">
      <c r="A54" s="6"/>
      <c r="B54" s="115" t="s">
        <v>198</v>
      </c>
      <c r="C54" s="214" t="s">
        <v>156</v>
      </c>
      <c r="D54" s="108">
        <f>IF(C54="Sí",1)+IF(C54="No",0)</f>
        <v>1</v>
      </c>
      <c r="E54" s="198"/>
      <c r="F54" s="129">
        <f>IF($E53=0,(D54*$G$4))+IF($E53=1,(D54*$J$4))+IF($E53=2,(D54*$I$4))+IF($E53=3,(D54*$H$4))</f>
        <v>0.33333333333333331</v>
      </c>
      <c r="G54" s="130"/>
      <c r="H54" s="130"/>
      <c r="I54" s="130"/>
      <c r="J54" s="130"/>
      <c r="K54" s="230" t="s">
        <v>156</v>
      </c>
      <c r="L54" s="231">
        <f>IF(K54="Sí",1)+IF(K54="No",0)</f>
        <v>1</v>
      </c>
      <c r="M54" s="224">
        <f>F54*L54</f>
        <v>0.33333333333333331</v>
      </c>
    </row>
    <row r="55" spans="1:18" ht="29.4" thickBot="1">
      <c r="A55" s="6"/>
      <c r="B55" s="115" t="s">
        <v>154</v>
      </c>
      <c r="C55" s="214" t="s">
        <v>156</v>
      </c>
      <c r="D55" s="108">
        <f t="shared" ref="D55" si="7">IF(C55="Sí",1)+IF(C55="No",0)</f>
        <v>1</v>
      </c>
      <c r="E55" s="199"/>
      <c r="F55" s="129">
        <f>IF($E53=0,(D55*$G$4))+IF($E53=1,(D55*$J$4))+IF($E53=2,(D55*$I$4))+IF($E53=3,(D55*$H$4))</f>
        <v>0.33333333333333331</v>
      </c>
      <c r="G55" s="130"/>
      <c r="H55" s="130"/>
      <c r="I55" s="130"/>
      <c r="J55" s="130"/>
      <c r="K55" s="230" t="s">
        <v>156</v>
      </c>
      <c r="L55" s="231">
        <f>IF(K55="Sí",1)+IF(K55="No",0)</f>
        <v>1</v>
      </c>
      <c r="M55" s="224">
        <f>F55*L55</f>
        <v>0.33333333333333331</v>
      </c>
      <c r="N55" s="226">
        <f>M56</f>
        <v>1</v>
      </c>
      <c r="O55" s="227">
        <f>IF(M56&gt;=70%,(M56))+IF(M56&lt;=70%,70%)</f>
        <v>1</v>
      </c>
    </row>
    <row r="56" spans="1:18">
      <c r="B56" s="5"/>
      <c r="C56" s="217"/>
      <c r="D56" s="5"/>
      <c r="E56" s="5"/>
      <c r="F56" s="5"/>
      <c r="G56" s="5"/>
      <c r="H56" s="5"/>
      <c r="I56" s="56"/>
      <c r="J56" s="56"/>
      <c r="K56" s="217"/>
      <c r="L56" s="217"/>
      <c r="M56" s="228">
        <f>SUM(M53:M55)</f>
        <v>1</v>
      </c>
    </row>
    <row r="57" spans="1:18">
      <c r="A57" s="119"/>
      <c r="B57" s="119"/>
      <c r="C57" s="229"/>
      <c r="D57" s="119"/>
      <c r="E57" s="119"/>
      <c r="F57" s="119"/>
      <c r="G57" s="119"/>
      <c r="H57" s="119"/>
      <c r="I57" s="119"/>
      <c r="J57" s="119"/>
      <c r="K57" s="229"/>
      <c r="L57" s="229"/>
      <c r="M57" s="233"/>
      <c r="N57" s="233"/>
      <c r="O57" s="233"/>
      <c r="P57" s="119"/>
      <c r="Q57" s="119"/>
      <c r="R57" s="119"/>
    </row>
    <row r="58" spans="1:18" ht="14.4" customHeight="1">
      <c r="A58" s="6"/>
      <c r="B58" s="6"/>
      <c r="C58" s="211" t="s">
        <v>213</v>
      </c>
      <c r="D58" s="42"/>
      <c r="E58" s="42"/>
      <c r="F58" s="25" t="s">
        <v>224</v>
      </c>
      <c r="G58" s="42"/>
      <c r="H58" s="42"/>
      <c r="K58" s="211" t="s">
        <v>155</v>
      </c>
      <c r="M58" s="156" t="s">
        <v>212</v>
      </c>
    </row>
    <row r="59" spans="1:18">
      <c r="A59" s="26" t="str">
        <f>'Tabla Resultados FC'!C68</f>
        <v>GDHE 3.3</v>
      </c>
      <c r="B59" s="30" t="str">
        <f>'Tabla Resultados FC'!D68</f>
        <v>Alianzas público-privadas</v>
      </c>
      <c r="C59" s="212"/>
      <c r="D59" s="42"/>
      <c r="E59" s="42"/>
      <c r="F59" s="132">
        <v>1</v>
      </c>
      <c r="G59" s="42"/>
      <c r="H59" s="42"/>
      <c r="K59" s="212"/>
      <c r="M59" s="157"/>
    </row>
    <row r="60" spans="1:18">
      <c r="A60" s="6"/>
      <c r="B60" s="6"/>
      <c r="C60" s="213"/>
      <c r="D60" s="6"/>
      <c r="E60" s="6"/>
      <c r="F60" s="6"/>
      <c r="G60" s="6"/>
      <c r="H60" s="6"/>
      <c r="I60" s="6"/>
      <c r="J60" s="6"/>
      <c r="K60" s="213"/>
      <c r="L60" s="213"/>
      <c r="M60" s="223"/>
    </row>
    <row r="61" spans="1:18">
      <c r="A61" s="6"/>
      <c r="B61" s="107" t="s">
        <v>152</v>
      </c>
      <c r="C61" s="214" t="s">
        <v>156</v>
      </c>
      <c r="D61" s="108">
        <f>IF(C61="Sí",1)+IF(C61="No",0)</f>
        <v>1</v>
      </c>
      <c r="E61" s="197">
        <f>(COUNTIF(D61:D63,"1"))</f>
        <v>3</v>
      </c>
      <c r="F61" s="129">
        <f>IF($E61=0,(D61*$G$4))+IF($E61=1,(D61*$J$4))+IF($E61=2,(D61*$I$4))+IF($E61=3,(D61*$H$4))</f>
        <v>0.33333333333333331</v>
      </c>
      <c r="G61" s="110">
        <f>F59/4</f>
        <v>0.25</v>
      </c>
      <c r="H61" s="110">
        <f>F59/3</f>
        <v>0.33333333333333331</v>
      </c>
      <c r="I61" s="110">
        <f>F59/2</f>
        <v>0.5</v>
      </c>
      <c r="J61" s="110">
        <f>F59</f>
        <v>1</v>
      </c>
      <c r="K61" s="230" t="s">
        <v>156</v>
      </c>
      <c r="L61" s="231">
        <f>IF(K61="Sí",1)+IF(K61="No",0)</f>
        <v>1</v>
      </c>
      <c r="M61" s="232">
        <f>F61*L61</f>
        <v>0.33333333333333331</v>
      </c>
    </row>
    <row r="62" spans="1:18" ht="15" customHeight="1" thickBot="1">
      <c r="A62" s="6"/>
      <c r="B62" s="115" t="s">
        <v>198</v>
      </c>
      <c r="C62" s="214" t="s">
        <v>156</v>
      </c>
      <c r="D62" s="108">
        <f>IF(C62="Sí",1)+IF(C62="No",0)</f>
        <v>1</v>
      </c>
      <c r="E62" s="198"/>
      <c r="F62" s="129">
        <f>IF($E61=0,(D62*$G$4))+IF($E61=1,(D62*$J$4))+IF($E61=2,(D62*$I$4))+IF($E61=3,(D62*$H$4))</f>
        <v>0.33333333333333331</v>
      </c>
      <c r="G62" s="130"/>
      <c r="H62" s="130"/>
      <c r="I62" s="130"/>
      <c r="J62" s="130"/>
      <c r="K62" s="230" t="s">
        <v>156</v>
      </c>
      <c r="L62" s="231">
        <f>IF(K62="Sí",1)+IF(K62="No",0)</f>
        <v>1</v>
      </c>
      <c r="M62" s="224">
        <f>F62*L62</f>
        <v>0.33333333333333331</v>
      </c>
    </row>
    <row r="63" spans="1:18" ht="29.4" thickBot="1">
      <c r="A63" s="6"/>
      <c r="B63" s="115" t="s">
        <v>154</v>
      </c>
      <c r="C63" s="214" t="s">
        <v>156</v>
      </c>
      <c r="D63" s="108">
        <f t="shared" ref="D63" si="8">IF(C63="Sí",1)+IF(C63="No",0)</f>
        <v>1</v>
      </c>
      <c r="E63" s="199"/>
      <c r="F63" s="129">
        <f>IF($E61=0,(D63*$G$4))+IF($E61=1,(D63*$J$4))+IF($E61=2,(D63*$I$4))+IF($E61=3,(D63*$H$4))</f>
        <v>0.33333333333333331</v>
      </c>
      <c r="G63" s="130"/>
      <c r="H63" s="130"/>
      <c r="I63" s="130"/>
      <c r="J63" s="130"/>
      <c r="K63" s="230" t="s">
        <v>156</v>
      </c>
      <c r="L63" s="231">
        <f>IF(K63="Sí",1)+IF(K63="No",0)</f>
        <v>1</v>
      </c>
      <c r="M63" s="224">
        <f>F63*L63</f>
        <v>0.33333333333333331</v>
      </c>
      <c r="N63" s="226">
        <f>M64</f>
        <v>1</v>
      </c>
      <c r="O63" s="227">
        <f>IF(M64&gt;=70%,(M64))+IF(M64&lt;=70%,70%)</f>
        <v>1</v>
      </c>
    </row>
    <row r="64" spans="1:18">
      <c r="B64" s="5"/>
      <c r="C64" s="217"/>
      <c r="D64" s="5"/>
      <c r="E64" s="5"/>
      <c r="F64" s="5"/>
      <c r="G64" s="5"/>
      <c r="H64" s="5"/>
      <c r="I64" s="56"/>
      <c r="J64" s="56"/>
      <c r="K64" s="217"/>
      <c r="L64" s="217"/>
      <c r="M64" s="228">
        <f>SUM(M61:M63)</f>
        <v>1</v>
      </c>
    </row>
    <row r="66" spans="1:15" ht="28.8">
      <c r="A66" s="6"/>
      <c r="B66" s="6"/>
      <c r="C66" s="211" t="s">
        <v>213</v>
      </c>
      <c r="D66" s="42"/>
      <c r="E66" s="42"/>
      <c r="F66" s="25" t="s">
        <v>224</v>
      </c>
      <c r="G66" s="42"/>
      <c r="H66" s="42"/>
      <c r="K66" s="211" t="s">
        <v>155</v>
      </c>
      <c r="M66" s="156" t="s">
        <v>212</v>
      </c>
    </row>
    <row r="67" spans="1:15">
      <c r="A67" s="26" t="str">
        <f>'Tabla Resultados FC'!C70</f>
        <v>GDHE 4.2</v>
      </c>
      <c r="B67" s="30" t="str">
        <f>'Tabla Resultados FC'!D70</f>
        <v>Empleo verde</v>
      </c>
      <c r="C67" s="212"/>
      <c r="D67" s="42"/>
      <c r="E67" s="42"/>
      <c r="F67" s="132">
        <v>1</v>
      </c>
      <c r="G67" s="42"/>
      <c r="H67" s="42"/>
      <c r="K67" s="212"/>
      <c r="M67" s="157"/>
    </row>
    <row r="68" spans="1:15">
      <c r="A68" s="6"/>
      <c r="B68" s="6"/>
      <c r="C68" s="213"/>
      <c r="D68" s="6"/>
      <c r="E68" s="6"/>
      <c r="F68" s="6"/>
      <c r="G68" s="6"/>
      <c r="H68" s="6"/>
      <c r="I68" s="6"/>
      <c r="J68" s="6"/>
      <c r="K68" s="213"/>
      <c r="L68" s="213"/>
      <c r="M68" s="223"/>
    </row>
    <row r="69" spans="1:15">
      <c r="A69" s="6"/>
      <c r="B69" s="107" t="s">
        <v>152</v>
      </c>
      <c r="C69" s="214" t="s">
        <v>156</v>
      </c>
      <c r="D69" s="108">
        <f>IF(C69="Sí",1)+IF(C69="No",0)</f>
        <v>1</v>
      </c>
      <c r="E69" s="197">
        <f>(COUNTIF(D69:D71,"1"))</f>
        <v>3</v>
      </c>
      <c r="F69" s="129">
        <f>IF($E69=0,(D69*$G$4))+IF($E69=1,(D69*$J$4))+IF($E69=2,(D69*$I$4))+IF($E69=3,(D69*$H$4))</f>
        <v>0.33333333333333331</v>
      </c>
      <c r="G69" s="110">
        <f>F67/4</f>
        <v>0.25</v>
      </c>
      <c r="H69" s="110">
        <f>F67/3</f>
        <v>0.33333333333333331</v>
      </c>
      <c r="I69" s="110">
        <f>F67/2</f>
        <v>0.5</v>
      </c>
      <c r="J69" s="110">
        <f>F67</f>
        <v>1</v>
      </c>
      <c r="K69" s="230" t="s">
        <v>156</v>
      </c>
      <c r="L69" s="231">
        <f>IF(K69="Sí",1)+IF(K69="No",0)</f>
        <v>1</v>
      </c>
      <c r="M69" s="232">
        <f>F69*L69</f>
        <v>0.33333333333333331</v>
      </c>
    </row>
    <row r="70" spans="1:15" ht="15" thickBot="1">
      <c r="A70" s="6"/>
      <c r="B70" s="115" t="s">
        <v>198</v>
      </c>
      <c r="C70" s="214" t="s">
        <v>156</v>
      </c>
      <c r="D70" s="108">
        <f>IF(C70="Sí",1)+IF(C70="No",0)</f>
        <v>1</v>
      </c>
      <c r="E70" s="198"/>
      <c r="F70" s="129">
        <f>IF($E69=0,(D70*$G$4))+IF($E69=1,(D70*$J$4))+IF($E69=2,(D70*$I$4))+IF($E69=3,(D70*$H$4))</f>
        <v>0.33333333333333331</v>
      </c>
      <c r="G70" s="130"/>
      <c r="H70" s="130"/>
      <c r="I70" s="130"/>
      <c r="J70" s="130"/>
      <c r="K70" s="230" t="s">
        <v>156</v>
      </c>
      <c r="L70" s="231">
        <f>IF(K70="Sí",1)+IF(K70="No",0)</f>
        <v>1</v>
      </c>
      <c r="M70" s="224">
        <f>F70*L70</f>
        <v>0.33333333333333331</v>
      </c>
    </row>
    <row r="71" spans="1:15" ht="29.4" thickBot="1">
      <c r="A71" s="6"/>
      <c r="B71" s="115" t="s">
        <v>154</v>
      </c>
      <c r="C71" s="214" t="s">
        <v>156</v>
      </c>
      <c r="D71" s="108">
        <f t="shared" ref="D71" si="9">IF(C71="Sí",1)+IF(C71="No",0)</f>
        <v>1</v>
      </c>
      <c r="E71" s="199"/>
      <c r="F71" s="129">
        <f>IF($E69=0,(D71*$G$4))+IF($E69=1,(D71*$J$4))+IF($E69=2,(D71*$I$4))+IF($E69=3,(D71*$H$4))</f>
        <v>0.33333333333333331</v>
      </c>
      <c r="G71" s="130"/>
      <c r="H71" s="130"/>
      <c r="I71" s="130"/>
      <c r="J71" s="130"/>
      <c r="K71" s="230" t="s">
        <v>156</v>
      </c>
      <c r="L71" s="231">
        <f>IF(K71="Sí",1)+IF(K71="No",0)</f>
        <v>1</v>
      </c>
      <c r="M71" s="224">
        <f>F71*L71</f>
        <v>0.33333333333333331</v>
      </c>
      <c r="N71" s="226">
        <f>M72</f>
        <v>1</v>
      </c>
      <c r="O71" s="227">
        <f>IF(M72&gt;=70%,(M72))+IF(M72&lt;=70%,70%)</f>
        <v>1</v>
      </c>
    </row>
    <row r="72" spans="1:15">
      <c r="B72" s="5"/>
      <c r="C72" s="217"/>
      <c r="D72" s="5"/>
      <c r="E72" s="5"/>
      <c r="F72" s="5"/>
      <c r="G72" s="5"/>
      <c r="H72" s="5"/>
      <c r="I72" s="56"/>
      <c r="J72" s="56"/>
      <c r="K72" s="217"/>
      <c r="L72" s="217"/>
      <c r="M72" s="228">
        <f>SUM(M69:M71)</f>
        <v>1</v>
      </c>
    </row>
  </sheetData>
  <sheetProtection password="C1EC" sheet="1" objects="1" scenarios="1"/>
  <mergeCells count="36">
    <mergeCell ref="E61:E63"/>
    <mergeCell ref="C66:C67"/>
    <mergeCell ref="K66:K67"/>
    <mergeCell ref="M66:M67"/>
    <mergeCell ref="E69:E71"/>
    <mergeCell ref="C58:C59"/>
    <mergeCell ref="K58:K59"/>
    <mergeCell ref="M58:M59"/>
    <mergeCell ref="E29:E31"/>
    <mergeCell ref="C34:C35"/>
    <mergeCell ref="K34:K35"/>
    <mergeCell ref="M34:M35"/>
    <mergeCell ref="E37:E39"/>
    <mergeCell ref="C42:C43"/>
    <mergeCell ref="K42:K43"/>
    <mergeCell ref="M42:M43"/>
    <mergeCell ref="E45:E47"/>
    <mergeCell ref="C50:C51"/>
    <mergeCell ref="K50:K51"/>
    <mergeCell ref="M50:M51"/>
    <mergeCell ref="E53:E55"/>
    <mergeCell ref="C26:C27"/>
    <mergeCell ref="K26:K27"/>
    <mergeCell ref="M26:M27"/>
    <mergeCell ref="C1:C2"/>
    <mergeCell ref="K1:K2"/>
    <mergeCell ref="M1:M2"/>
    <mergeCell ref="E4:E6"/>
    <mergeCell ref="C10:C11"/>
    <mergeCell ref="K10:K11"/>
    <mergeCell ref="M10:M11"/>
    <mergeCell ref="E13:E15"/>
    <mergeCell ref="C18:C19"/>
    <mergeCell ref="K18:K19"/>
    <mergeCell ref="M18:M19"/>
    <mergeCell ref="E21:E23"/>
  </mergeCells>
  <dataValidations count="1">
    <dataValidation type="list" allowBlank="1" showInputMessage="1" showErrorMessage="1" errorTitle="Dato inválido" error="Por favor seleccione Sí o No" sqref="K61:K63 K45:K47 K29:K31 K13:K15 C61:C63 K21:K23 K37:K39 K53:K55 K69:K71 C69:C71 C53:C55 C37:C39 C21:C23 C4:C6 C13:C15 C29:C31 C45:C47 K4:K6">
      <formula1>"Sí,No"</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sheetPr>
    <tabColor theme="6" tint="-0.249977111117893"/>
  </sheetPr>
  <dimension ref="A1:Q70"/>
  <sheetViews>
    <sheetView showGridLines="0" zoomScale="55" zoomScaleNormal="55" workbookViewId="0">
      <selection activeCell="O4" sqref="O4"/>
    </sheetView>
  </sheetViews>
  <sheetFormatPr baseColWidth="10" defaultRowHeight="14.4"/>
  <cols>
    <col min="2" max="2" width="72.21875" customWidth="1"/>
    <col min="3" max="3" width="17.88671875" style="218" customWidth="1"/>
    <col min="4" max="5" width="17.88671875" hidden="1" customWidth="1"/>
    <col min="6" max="6" width="26.21875" customWidth="1"/>
    <col min="7" max="8" width="17.88671875" hidden="1" customWidth="1"/>
    <col min="9" max="11" width="24.6640625" hidden="1" customWidth="1"/>
    <col min="12" max="12" width="17.6640625" hidden="1" customWidth="1"/>
    <col min="13" max="13" width="18.21875" style="218" customWidth="1"/>
    <col min="14" max="14" width="15.5546875" style="218" hidden="1" customWidth="1"/>
    <col min="15" max="15" width="27.2187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c r="A2" s="26" t="str">
        <f>'Tabla Resultados FC'!C3</f>
        <v>TPB.1.1</v>
      </c>
      <c r="B2" s="30" t="str">
        <f>'Tabla Resultados FC'!D3</f>
        <v>Continuidad y funcionalidad ecológica de la Infraestructura Verde-Azul</v>
      </c>
      <c r="C2" s="212"/>
      <c r="D2" s="42"/>
      <c r="E2" s="42"/>
      <c r="F2" s="118">
        <v>1</v>
      </c>
      <c r="G2" s="42"/>
      <c r="H2" s="42"/>
      <c r="M2" s="212"/>
      <c r="O2" s="157"/>
    </row>
    <row r="3" spans="1:17">
      <c r="A3" s="6"/>
      <c r="B3" s="6"/>
      <c r="C3" s="213"/>
      <c r="D3" s="6"/>
      <c r="E3" s="6"/>
      <c r="F3" s="6"/>
      <c r="G3" s="6"/>
      <c r="H3" s="6"/>
      <c r="I3" s="6"/>
      <c r="J3" s="6"/>
      <c r="K3" s="6"/>
      <c r="L3" s="6"/>
      <c r="M3" s="213"/>
      <c r="N3" s="213"/>
      <c r="O3" s="223"/>
    </row>
    <row r="4" spans="1:17" ht="16.8" customHeight="1">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6"/>
      <c r="J9" s="56"/>
      <c r="K9" s="56"/>
      <c r="L9" s="56"/>
      <c r="M9" s="217"/>
      <c r="N9" s="217"/>
      <c r="O9" s="228">
        <f>SUM(O4:O8)</f>
        <v>1</v>
      </c>
    </row>
    <row r="10" spans="1:17">
      <c r="B10" s="5"/>
      <c r="C10" s="217"/>
      <c r="D10" s="5"/>
      <c r="E10" s="5"/>
      <c r="F10" s="5"/>
      <c r="G10" s="5"/>
      <c r="H10" s="5"/>
      <c r="I10" s="16"/>
      <c r="J10" s="16"/>
      <c r="K10" s="16"/>
      <c r="L10" s="16"/>
      <c r="N10" s="217"/>
    </row>
    <row r="12" spans="1:17" ht="28.8">
      <c r="A12" s="6"/>
      <c r="B12" s="6"/>
      <c r="C12" s="211" t="s">
        <v>213</v>
      </c>
      <c r="D12" s="42"/>
      <c r="E12" s="42"/>
      <c r="F12" s="25" t="s">
        <v>228</v>
      </c>
      <c r="G12" s="42"/>
      <c r="H12" s="42"/>
      <c r="M12" s="211" t="s">
        <v>155</v>
      </c>
      <c r="O12" s="156" t="s">
        <v>216</v>
      </c>
    </row>
    <row r="13" spans="1:17" ht="28.8">
      <c r="A13" s="26" t="str">
        <f>'Tabla Resultados FC'!C4</f>
        <v>TPB.1.2</v>
      </c>
      <c r="B13" s="30" t="str">
        <f>'Tabla Resultados FC'!D4</f>
        <v>Conservación, restauración y puesta en valor de los ecosistemas naturales frente al cambio climático</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 t="shared" ref="F16:F17" si="1">IF($E$15=0,(D16*$G$4))+IF($E$15=1,(D16*$L$4))+IF($E$15=2,(D16*$K$4))+IF($E$15=3,(D16*$J$4))+IF($E$15=4,(D16*$I$4))+IF($E$15=5,(D16*$H$4))</f>
        <v>0.2</v>
      </c>
      <c r="G16" s="110"/>
      <c r="H16" s="110"/>
      <c r="I16" s="110"/>
      <c r="J16" s="110"/>
      <c r="K16" s="110"/>
      <c r="L16" s="110"/>
      <c r="M16" s="230" t="s">
        <v>156</v>
      </c>
      <c r="N16" s="231">
        <f>IF(M16="Sí",1)+IF(M16="No",0)</f>
        <v>1</v>
      </c>
      <c r="O16" s="232">
        <f>F16*N16</f>
        <v>0.2</v>
      </c>
    </row>
    <row r="17" spans="1:17">
      <c r="A17" s="6"/>
      <c r="B17" s="107" t="s">
        <v>150</v>
      </c>
      <c r="C17" s="214" t="s">
        <v>156</v>
      </c>
      <c r="D17" s="108">
        <f>IF(C17="Sí",1)+IF(C17="No",0)</f>
        <v>1</v>
      </c>
      <c r="E17" s="198"/>
      <c r="F17" s="109">
        <f t="shared" si="1"/>
        <v>0.2</v>
      </c>
      <c r="G17" s="110"/>
      <c r="H17" s="110"/>
      <c r="I17" s="110"/>
      <c r="J17" s="110"/>
      <c r="K17" s="110"/>
      <c r="L17" s="110"/>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c r="H18" s="110"/>
      <c r="I18" s="110"/>
      <c r="J18" s="110"/>
      <c r="K18" s="110"/>
      <c r="L18" s="110"/>
      <c r="M18" s="230" t="s">
        <v>156</v>
      </c>
      <c r="N18" s="231">
        <f>IF(M18="Sí",1)+IF(M18="No",0)</f>
        <v>1</v>
      </c>
      <c r="O18" s="232">
        <f>F18*N18</f>
        <v>0.2</v>
      </c>
    </row>
    <row r="19" spans="1:17" ht="15" thickBot="1">
      <c r="A19" s="6"/>
      <c r="B19" s="107" t="s">
        <v>151</v>
      </c>
      <c r="C19" s="214" t="s">
        <v>156</v>
      </c>
      <c r="D19" s="108">
        <f t="shared" ref="D19" si="2">IF(C19="Sí",1)+IF(C19="No",0)</f>
        <v>1</v>
      </c>
      <c r="E19" s="199"/>
      <c r="F19" s="109">
        <f>IF($E$15=0,(D19*$G$4))+IF($E$15=1,(D19*$L$4))+IF($E$15=2,(D19*$K$4))+IF($E$15=3,(D19*$J$4))+IF($E$15=4,(D19*$I$4))+IF($E$15=5,(D19*$H$4))</f>
        <v>0.2</v>
      </c>
      <c r="G19" s="110"/>
      <c r="H19" s="110"/>
      <c r="I19" s="110"/>
      <c r="J19" s="110"/>
      <c r="K19" s="110"/>
      <c r="L19" s="110"/>
      <c r="M19" s="230" t="s">
        <v>156</v>
      </c>
      <c r="N19" s="231">
        <f>IF(M19="Sí",1)+IF(M19="No",0)</f>
        <v>1</v>
      </c>
      <c r="O19" s="232">
        <f>F19*N19</f>
        <v>0.2</v>
      </c>
      <c r="P19" s="226">
        <f>O20</f>
        <v>1</v>
      </c>
      <c r="Q19" s="227">
        <f>IF(O20&gt;=70%,(O20))+IF(O20&lt;=70%,70%)</f>
        <v>1</v>
      </c>
    </row>
    <row r="20" spans="1:17">
      <c r="B20" s="5"/>
      <c r="C20" s="217"/>
      <c r="D20" s="5"/>
      <c r="E20" s="5"/>
      <c r="F20" s="5"/>
      <c r="G20" s="5"/>
      <c r="H20" s="5"/>
      <c r="I20" s="56">
        <f>SUM(I15:I19)</f>
        <v>0.25</v>
      </c>
      <c r="J20" s="56"/>
      <c r="K20" s="56"/>
      <c r="L20" s="56"/>
      <c r="M20" s="217"/>
      <c r="N20" s="217"/>
      <c r="O20" s="228">
        <f>SUM(O15:O19)</f>
        <v>1</v>
      </c>
    </row>
    <row r="22" spans="1:17" ht="28.8">
      <c r="A22" s="6"/>
      <c r="B22" s="6"/>
      <c r="C22" s="211" t="s">
        <v>213</v>
      </c>
      <c r="D22" s="42"/>
      <c r="E22" s="42"/>
      <c r="F22" s="25" t="s">
        <v>228</v>
      </c>
      <c r="G22" s="42"/>
      <c r="H22" s="42"/>
      <c r="M22" s="211" t="s">
        <v>155</v>
      </c>
      <c r="O22" s="156" t="s">
        <v>216</v>
      </c>
    </row>
    <row r="23" spans="1:17" ht="27" customHeight="1">
      <c r="A23" s="26" t="str">
        <f>'Tabla Resultados FC'!C5</f>
        <v>TPB.1.3</v>
      </c>
      <c r="B23" s="30" t="str">
        <f>'Tabla Resultados FC'!D5</f>
        <v>Refuerzo e implementación de los Servicios Ecosistémicos en el territorio</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 t="shared" ref="F26:F29" si="3">IF($E$25=0,(D26*$G$4))+IF($E$25=1,(D26*$L$4))+IF($E$25=2,(D26*$K$4))+IF($E$25=3,(D26*$J$4))+IF($E$25=4,(D26*$I$4))+IF($E$25=5,(D26*$H$4))</f>
        <v>0.2</v>
      </c>
      <c r="G26" s="110"/>
      <c r="H26" s="110"/>
      <c r="I26" s="110"/>
      <c r="J26" s="110"/>
      <c r="K26" s="110"/>
      <c r="L26" s="110"/>
      <c r="M26" s="230" t="s">
        <v>156</v>
      </c>
      <c r="N26" s="231">
        <f>IF(M26="Sí",1)+IF(M26="No",0)</f>
        <v>1</v>
      </c>
      <c r="O26" s="232">
        <f>F26*N26</f>
        <v>0.2</v>
      </c>
    </row>
    <row r="27" spans="1:17">
      <c r="A27" s="6"/>
      <c r="B27" s="107" t="s">
        <v>150</v>
      </c>
      <c r="C27" s="214" t="s">
        <v>156</v>
      </c>
      <c r="D27" s="108">
        <f>IF(C27="Sí",1)+IF(C27="No",0)</f>
        <v>1</v>
      </c>
      <c r="E27" s="198"/>
      <c r="F27" s="109">
        <f t="shared" si="3"/>
        <v>0.2</v>
      </c>
      <c r="G27" s="110"/>
      <c r="H27" s="110"/>
      <c r="I27" s="110"/>
      <c r="J27" s="110"/>
      <c r="K27" s="110"/>
      <c r="L27" s="110"/>
      <c r="M27" s="230" t="s">
        <v>156</v>
      </c>
      <c r="N27" s="231">
        <f>IF(M27="Sí",1)+IF(M27="No",0)</f>
        <v>1</v>
      </c>
      <c r="O27" s="232">
        <f>F27*N27</f>
        <v>0.2</v>
      </c>
    </row>
    <row r="28" spans="1:17" ht="15" thickBot="1">
      <c r="A28" s="6"/>
      <c r="B28" s="107" t="s">
        <v>149</v>
      </c>
      <c r="C28" s="214" t="s">
        <v>156</v>
      </c>
      <c r="D28" s="108">
        <f>IF(C28="Sí",1)+IF(C28="No",0)</f>
        <v>1</v>
      </c>
      <c r="E28" s="198"/>
      <c r="F28" s="109">
        <f t="shared" si="3"/>
        <v>0.2</v>
      </c>
      <c r="G28" s="110"/>
      <c r="H28" s="110"/>
      <c r="I28" s="110"/>
      <c r="J28" s="110"/>
      <c r="K28" s="110"/>
      <c r="L28" s="110"/>
      <c r="M28" s="230" t="s">
        <v>156</v>
      </c>
      <c r="N28" s="231">
        <f>IF(M28="Sí",1)+IF(M28="No",0)</f>
        <v>1</v>
      </c>
      <c r="O28" s="232">
        <f>F28*N28</f>
        <v>0.2</v>
      </c>
    </row>
    <row r="29" spans="1:17" ht="15" thickBot="1">
      <c r="A29" s="6"/>
      <c r="B29" s="107" t="s">
        <v>151</v>
      </c>
      <c r="C29" s="214" t="s">
        <v>156</v>
      </c>
      <c r="D29" s="108">
        <f t="shared" ref="D29" si="4">IF(C29="Sí",1)+IF(C29="No",0)</f>
        <v>1</v>
      </c>
      <c r="E29" s="199"/>
      <c r="F29" s="109">
        <f t="shared" si="3"/>
        <v>0.2</v>
      </c>
      <c r="G29" s="110"/>
      <c r="H29" s="110"/>
      <c r="I29" s="110"/>
      <c r="J29" s="110"/>
      <c r="K29" s="110"/>
      <c r="L29" s="110"/>
      <c r="M29" s="230" t="s">
        <v>156</v>
      </c>
      <c r="N29" s="231">
        <f>IF(M29="Sí",1)+IF(M29="No",0)</f>
        <v>1</v>
      </c>
      <c r="O29" s="232">
        <f>F29*N29</f>
        <v>0.2</v>
      </c>
      <c r="P29" s="226">
        <f>O30</f>
        <v>1</v>
      </c>
      <c r="Q29" s="227">
        <f>IF(O30&gt;=70%,(O30))+IF(O30&lt;=70%,70%)</f>
        <v>1</v>
      </c>
    </row>
    <row r="30" spans="1:17">
      <c r="B30" s="5"/>
      <c r="C30" s="217"/>
      <c r="D30" s="5"/>
      <c r="E30" s="5"/>
      <c r="F30" s="5"/>
      <c r="G30" s="5"/>
      <c r="H30" s="5"/>
      <c r="I30" s="56">
        <f>SUM(I25:I29)</f>
        <v>0.25</v>
      </c>
      <c r="J30" s="56"/>
      <c r="K30" s="56"/>
      <c r="L30" s="56"/>
      <c r="M30" s="217"/>
      <c r="N30" s="217"/>
      <c r="O30" s="228">
        <f>SUM(O25:O29)</f>
        <v>1</v>
      </c>
    </row>
    <row r="32" spans="1:17" ht="28.8">
      <c r="A32" s="6"/>
      <c r="B32" s="6"/>
      <c r="C32" s="211" t="s">
        <v>213</v>
      </c>
      <c r="D32" s="42"/>
      <c r="E32" s="42"/>
      <c r="F32" s="25" t="s">
        <v>228</v>
      </c>
      <c r="G32" s="42"/>
      <c r="H32" s="42"/>
      <c r="M32" s="211" t="s">
        <v>155</v>
      </c>
      <c r="O32" s="156" t="s">
        <v>216</v>
      </c>
    </row>
    <row r="33" spans="1:17" ht="28.8">
      <c r="A33" s="26" t="str">
        <f>'Tabla Resultados FC'!C6</f>
        <v>TPB.2.1</v>
      </c>
      <c r="B33" s="30" t="str">
        <f>'Tabla Resultados FC'!D6</f>
        <v>Recuperación, puesta en valor y utilización de técnicas tradicionales para la gestión sostenible de los recursos naturales</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c r="H36" s="110"/>
      <c r="I36" s="110"/>
      <c r="J36" s="110"/>
      <c r="K36" s="110"/>
      <c r="L36" s="110"/>
      <c r="M36" s="230" t="s">
        <v>156</v>
      </c>
      <c r="N36" s="231">
        <f>IF(M36="Sí",1)+IF(M36="No",0)</f>
        <v>1</v>
      </c>
      <c r="O36" s="232">
        <f>F36*N36</f>
        <v>0.2</v>
      </c>
    </row>
    <row r="37" spans="1:17">
      <c r="A37" s="6"/>
      <c r="B37" s="107" t="s">
        <v>150</v>
      </c>
      <c r="C37" s="214" t="s">
        <v>156</v>
      </c>
      <c r="D37" s="108">
        <f>IF(C37="Sí",1)+IF(C37="No",0)</f>
        <v>1</v>
      </c>
      <c r="E37" s="198"/>
      <c r="F37" s="109">
        <f t="shared" ref="F37" si="5">IF($E$35=0,(D37*$G$4))+IF($E$35=1,(D37*$L$4))+IF($E$35=2,(D37*$K$4))+IF($E$35=3,(D37*$J$4))+IF($E$35=4,(D37*$I$4))+IF($E$35=5,(D37*$H$4))</f>
        <v>0.2</v>
      </c>
      <c r="G37" s="110"/>
      <c r="H37" s="110"/>
      <c r="I37" s="110"/>
      <c r="J37" s="110"/>
      <c r="K37" s="110"/>
      <c r="L37" s="110"/>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c r="H38" s="110"/>
      <c r="I38" s="110"/>
      <c r="J38" s="110"/>
      <c r="K38" s="110"/>
      <c r="L38" s="110"/>
      <c r="M38" s="230" t="s">
        <v>156</v>
      </c>
      <c r="N38" s="231">
        <f>IF(M38="Sí",1)+IF(M38="No",0)</f>
        <v>1</v>
      </c>
      <c r="O38" s="232">
        <f>F38*N38</f>
        <v>0.2</v>
      </c>
    </row>
    <row r="39" spans="1:17" ht="15" thickBot="1">
      <c r="A39" s="6"/>
      <c r="B39" s="107" t="s">
        <v>151</v>
      </c>
      <c r="C39" s="214" t="s">
        <v>156</v>
      </c>
      <c r="D39" s="108">
        <f t="shared" ref="D39" si="6">IF(C39="Sí",1)+IF(C39="No",0)</f>
        <v>1</v>
      </c>
      <c r="E39" s="199"/>
      <c r="F39" s="109">
        <f>IF($E$35=0,(D39*$G$4))+IF($E$35=1,(D39*$L$4))+IF($E$35=2,(D39*$K$4))+IF($E$35=3,(D39*$J$4))+IF($E$35=4,(D39*$I$4))+IF($E$35=5,(D39*$H$4))</f>
        <v>0.2</v>
      </c>
      <c r="G39" s="110"/>
      <c r="H39" s="110"/>
      <c r="I39" s="110"/>
      <c r="J39" s="110"/>
      <c r="K39" s="110"/>
      <c r="L39" s="110"/>
      <c r="M39" s="230" t="s">
        <v>156</v>
      </c>
      <c r="N39" s="231">
        <f>IF(M39="Sí",1)+IF(M39="No",0)</f>
        <v>1</v>
      </c>
      <c r="O39" s="232">
        <f>F39*N39</f>
        <v>0.2</v>
      </c>
      <c r="P39" s="226">
        <f>O40</f>
        <v>1</v>
      </c>
      <c r="Q39" s="227">
        <f>IF(O40&gt;=70%,(O40))+IF(O40&lt;=70%,70%)</f>
        <v>1</v>
      </c>
    </row>
    <row r="40" spans="1:17">
      <c r="B40" s="5"/>
      <c r="C40" s="217"/>
      <c r="D40" s="5"/>
      <c r="E40" s="5"/>
      <c r="F40" s="5"/>
      <c r="G40" s="5"/>
      <c r="H40" s="5"/>
      <c r="I40" s="56">
        <f>SUM(I35:I39)</f>
        <v>0.25</v>
      </c>
      <c r="J40" s="56"/>
      <c r="K40" s="56"/>
      <c r="L40" s="56"/>
      <c r="M40" s="217"/>
      <c r="N40" s="217"/>
      <c r="O40" s="228">
        <f>SUM(O35:O39)</f>
        <v>1</v>
      </c>
    </row>
    <row r="42" spans="1:17" ht="28.8">
      <c r="A42" s="6"/>
      <c r="B42" s="6"/>
      <c r="C42" s="211" t="s">
        <v>213</v>
      </c>
      <c r="D42" s="42"/>
      <c r="E42" s="42"/>
      <c r="F42" s="25" t="s">
        <v>228</v>
      </c>
      <c r="G42" s="42"/>
      <c r="H42" s="42"/>
      <c r="M42" s="211" t="s">
        <v>155</v>
      </c>
      <c r="O42" s="156" t="s">
        <v>216</v>
      </c>
    </row>
    <row r="43" spans="1:17" ht="28.8">
      <c r="A43" s="26" t="str">
        <f>'Tabla Resultados FC'!C7</f>
        <v>TPB.3.1</v>
      </c>
      <c r="B43" s="30" t="str">
        <f>'Tabla Resultados FC'!D7</f>
        <v>Potenciación de las actividades primarias, impulsando la eficiencia de recursos,  manejo ecológico sostenible y la soberanía alimentaria</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c r="H46" s="110"/>
      <c r="I46" s="110"/>
      <c r="J46" s="110"/>
      <c r="K46" s="110"/>
      <c r="L46" s="110"/>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c r="H47" s="110"/>
      <c r="I47" s="110"/>
      <c r="J47" s="110"/>
      <c r="K47" s="110"/>
      <c r="L47" s="110"/>
      <c r="M47" s="230" t="s">
        <v>156</v>
      </c>
      <c r="N47" s="231">
        <f>IF(M47="Sí",1)+IF(M47="No",0)</f>
        <v>1</v>
      </c>
      <c r="O47" s="232">
        <f>F47*N47</f>
        <v>0.2</v>
      </c>
    </row>
    <row r="48" spans="1:17" ht="15" customHeight="1" thickBot="1">
      <c r="A48" s="6"/>
      <c r="B48" s="107" t="s">
        <v>149</v>
      </c>
      <c r="C48" s="214" t="s">
        <v>156</v>
      </c>
      <c r="D48" s="108">
        <f>IF(C48="Sí",1)+IF(C48="No",0)</f>
        <v>1</v>
      </c>
      <c r="E48" s="198"/>
      <c r="F48" s="109">
        <f t="shared" ref="F48:F49" si="7">IF($E$45=0,(D48*$G$4))+IF($E$45=1,(D48*$L$4))+IF($E$45=2,(D48*$K$4))+IF($E$45=3,(D48*$J$4))+IF($E$45=4,(D48*$I$4))+IF($E$45=5,(D48*$H$4))</f>
        <v>0.2</v>
      </c>
      <c r="G48" s="110"/>
      <c r="H48" s="110"/>
      <c r="I48" s="110"/>
      <c r="J48" s="110"/>
      <c r="K48" s="110"/>
      <c r="L48" s="110"/>
      <c r="M48" s="230" t="s">
        <v>156</v>
      </c>
      <c r="N48" s="231">
        <f>IF(M48="Sí",1)+IF(M48="No",0)</f>
        <v>1</v>
      </c>
      <c r="O48" s="232">
        <f>F48*N48</f>
        <v>0.2</v>
      </c>
    </row>
    <row r="49" spans="1:17" ht="15" thickBot="1">
      <c r="A49" s="6"/>
      <c r="B49" s="107" t="s">
        <v>151</v>
      </c>
      <c r="C49" s="214" t="s">
        <v>156</v>
      </c>
      <c r="D49" s="108">
        <f t="shared" ref="D49" si="8">IF(C49="Sí",1)+IF(C49="No",0)</f>
        <v>1</v>
      </c>
      <c r="E49" s="199"/>
      <c r="F49" s="109">
        <f t="shared" si="7"/>
        <v>0.2</v>
      </c>
      <c r="G49" s="110"/>
      <c r="H49" s="110"/>
      <c r="I49" s="110"/>
      <c r="J49" s="110"/>
      <c r="K49" s="110"/>
      <c r="L49" s="110"/>
      <c r="M49" s="230" t="s">
        <v>156</v>
      </c>
      <c r="N49" s="231">
        <f>IF(M49="Sí",1)+IF(M49="No",0)</f>
        <v>1</v>
      </c>
      <c r="O49" s="232">
        <f>F49*N49</f>
        <v>0.2</v>
      </c>
      <c r="P49" s="226">
        <f>O50</f>
        <v>1</v>
      </c>
      <c r="Q49" s="227">
        <f>IF(O50&gt;=70%,(O50))+IF(O50&lt;=70%,70%)</f>
        <v>1</v>
      </c>
    </row>
    <row r="50" spans="1:17">
      <c r="B50" s="5"/>
      <c r="C50" s="217"/>
      <c r="D50" s="5"/>
      <c r="E50" s="5"/>
      <c r="F50" s="5"/>
      <c r="G50" s="5"/>
      <c r="H50" s="5"/>
      <c r="I50" s="56">
        <f>SUM(I45:I49)</f>
        <v>0.25</v>
      </c>
      <c r="J50" s="56"/>
      <c r="K50" s="56"/>
      <c r="L50" s="56"/>
      <c r="M50" s="217"/>
      <c r="N50" s="217"/>
      <c r="O50" s="228">
        <f>SUM(O45:O49)</f>
        <v>1</v>
      </c>
    </row>
    <row r="52" spans="1:17" ht="28.8">
      <c r="A52" s="6"/>
      <c r="B52" s="6"/>
      <c r="C52" s="211" t="s">
        <v>213</v>
      </c>
      <c r="D52" s="42"/>
      <c r="E52" s="42"/>
      <c r="F52" s="25" t="s">
        <v>228</v>
      </c>
      <c r="G52" s="42"/>
      <c r="H52" s="42"/>
      <c r="M52" s="211" t="s">
        <v>155</v>
      </c>
      <c r="O52" s="156" t="s">
        <v>216</v>
      </c>
    </row>
    <row r="53" spans="1:17" ht="28.8">
      <c r="A53" s="26" t="str">
        <f>'Tabla Resultados FC'!C8</f>
        <v>TPB.4.1</v>
      </c>
      <c r="B53" s="30" t="str">
        <f>'Tabla Resultados FC'!D8</f>
        <v>Introducir Soluciones basadas en la Naturaleza para reducir la vulnerabilidad frente a los efectos del cambio climático</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 t="shared" ref="F56:F59" si="9">IF($E$55=0,(D56*$G$4))+IF($E$55=1,(D56*$L$4))+IF($E$55=2,(D56*$K$4))+IF($E$55=3,(D56*$J$4))+IF($E$55=4,(D56*$I$4))+IF($E$55=5,(D56*$H$4))</f>
        <v>0.2</v>
      </c>
      <c r="G56" s="110"/>
      <c r="H56" s="110"/>
      <c r="I56" s="110"/>
      <c r="J56" s="110"/>
      <c r="K56" s="110"/>
      <c r="L56" s="110"/>
      <c r="M56" s="230" t="s">
        <v>156</v>
      </c>
      <c r="N56" s="231">
        <f>IF(M56="Sí",1)+IF(M56="No",0)</f>
        <v>1</v>
      </c>
      <c r="O56" s="232">
        <f>F56*N56</f>
        <v>0.2</v>
      </c>
    </row>
    <row r="57" spans="1:17">
      <c r="A57" s="6"/>
      <c r="B57" s="107" t="s">
        <v>150</v>
      </c>
      <c r="C57" s="214" t="s">
        <v>156</v>
      </c>
      <c r="D57" s="108">
        <f>IF(C57="Sí",1)+IF(C57="No",0)</f>
        <v>1</v>
      </c>
      <c r="E57" s="198"/>
      <c r="F57" s="109">
        <f t="shared" si="9"/>
        <v>0.2</v>
      </c>
      <c r="G57" s="110"/>
      <c r="H57" s="110"/>
      <c r="I57" s="110"/>
      <c r="J57" s="110"/>
      <c r="K57" s="110"/>
      <c r="L57" s="110"/>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c r="H58" s="110"/>
      <c r="I58" s="110"/>
      <c r="J58" s="110"/>
      <c r="K58" s="110"/>
      <c r="L58" s="110"/>
      <c r="M58" s="230" t="s">
        <v>156</v>
      </c>
      <c r="N58" s="231">
        <f>IF(M58="Sí",1)+IF(M58="No",0)</f>
        <v>1</v>
      </c>
      <c r="O58" s="232">
        <f>F58*N58</f>
        <v>0.2</v>
      </c>
    </row>
    <row r="59" spans="1:17" ht="15" thickBot="1">
      <c r="A59" s="6"/>
      <c r="B59" s="107" t="s">
        <v>151</v>
      </c>
      <c r="C59" s="214" t="s">
        <v>156</v>
      </c>
      <c r="D59" s="108">
        <f t="shared" ref="D59" si="10">IF(C59="Sí",1)+IF(C59="No",0)</f>
        <v>1</v>
      </c>
      <c r="E59" s="199"/>
      <c r="F59" s="109">
        <f t="shared" si="9"/>
        <v>0.2</v>
      </c>
      <c r="G59" s="110"/>
      <c r="H59" s="110"/>
      <c r="I59" s="110"/>
      <c r="J59" s="110"/>
      <c r="K59" s="110"/>
      <c r="L59" s="110"/>
      <c r="M59" s="230" t="s">
        <v>156</v>
      </c>
      <c r="N59" s="231">
        <f>IF(M59="Sí",1)+IF(M59="No",0)</f>
        <v>1</v>
      </c>
      <c r="O59" s="232">
        <f>F59*N59</f>
        <v>0.2</v>
      </c>
      <c r="P59" s="226">
        <f>O60</f>
        <v>1</v>
      </c>
      <c r="Q59" s="227">
        <f>IF(O60&gt;=70%,(O60))+IF(O60&lt;=70%,70%)</f>
        <v>1</v>
      </c>
    </row>
    <row r="60" spans="1:17">
      <c r="B60" s="5"/>
      <c r="C60" s="217"/>
      <c r="D60" s="5"/>
      <c r="E60" s="5"/>
      <c r="F60" s="5"/>
      <c r="G60" s="5"/>
      <c r="H60" s="5"/>
      <c r="I60" s="56">
        <f>SUM(I55:I59)</f>
        <v>0.25</v>
      </c>
      <c r="J60" s="56"/>
      <c r="K60" s="56"/>
      <c r="L60" s="56"/>
      <c r="M60" s="217"/>
      <c r="N60" s="217"/>
      <c r="O60" s="228">
        <f>SUM(O55:O59)</f>
        <v>1</v>
      </c>
    </row>
    <row r="62" spans="1:17" ht="28.8">
      <c r="A62" s="6"/>
      <c r="B62" s="6"/>
      <c r="C62" s="211" t="s">
        <v>213</v>
      </c>
      <c r="D62" s="42"/>
      <c r="E62" s="42"/>
      <c r="F62" s="25" t="s">
        <v>228</v>
      </c>
      <c r="G62" s="42"/>
      <c r="H62" s="42"/>
      <c r="M62" s="211" t="s">
        <v>155</v>
      </c>
      <c r="O62" s="156" t="s">
        <v>216</v>
      </c>
    </row>
    <row r="63" spans="1:17">
      <c r="A63" s="26" t="str">
        <f>'Tabla Resultados FC'!C9</f>
        <v>TPB.4.2</v>
      </c>
      <c r="B63" s="30" t="str">
        <f>'Tabla Resultados FC'!D9</f>
        <v>Multifuncionalidad del territorio y los recursos naturales frente al cambio climático</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17">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17" ht="14.4" customHeight="1">
      <c r="A66" s="6"/>
      <c r="B66" s="107" t="s">
        <v>215</v>
      </c>
      <c r="C66" s="214" t="s">
        <v>156</v>
      </c>
      <c r="D66" s="108">
        <f>IF(C66="Sí",1)+IF(C66="No",0)</f>
        <v>1</v>
      </c>
      <c r="E66" s="198"/>
      <c r="F66" s="109">
        <f t="shared" ref="F66:F69" si="11">IF($E$65=0,(D66*$G$4))+IF($E$65=1,(D66*$L$4))+IF($E$65=2,(D66*$K$4))+IF($E$65=3,(D66*$J$4))+IF($E$65=4,(D66*$I$4))+IF($E$65=5,(D66*$H$4))</f>
        <v>0.2</v>
      </c>
      <c r="G66" s="110"/>
      <c r="H66" s="110"/>
      <c r="I66" s="110"/>
      <c r="J66" s="110"/>
      <c r="K66" s="110"/>
      <c r="L66" s="110"/>
      <c r="M66" s="230" t="s">
        <v>156</v>
      </c>
      <c r="N66" s="231">
        <f>IF(M66="Sí",1)+IF(M66="No",0)</f>
        <v>1</v>
      </c>
      <c r="O66" s="232">
        <f>F66*N66</f>
        <v>0.2</v>
      </c>
    </row>
    <row r="67" spans="1:17">
      <c r="A67" s="6"/>
      <c r="B67" s="107" t="s">
        <v>150</v>
      </c>
      <c r="C67" s="214" t="s">
        <v>156</v>
      </c>
      <c r="D67" s="108">
        <f>IF(C67="Sí",1)+IF(C67="No",0)</f>
        <v>1</v>
      </c>
      <c r="E67" s="198"/>
      <c r="F67" s="109">
        <f t="shared" si="11"/>
        <v>0.2</v>
      </c>
      <c r="G67" s="110"/>
      <c r="H67" s="110"/>
      <c r="I67" s="110"/>
      <c r="J67" s="110"/>
      <c r="K67" s="110"/>
      <c r="L67" s="110"/>
      <c r="M67" s="230" t="s">
        <v>156</v>
      </c>
      <c r="N67" s="231">
        <f>IF(M67="Sí",1)+IF(M67="No",0)</f>
        <v>1</v>
      </c>
      <c r="O67" s="232">
        <f>F67*N67</f>
        <v>0.2</v>
      </c>
    </row>
    <row r="68" spans="1:17" ht="15" customHeight="1" thickBot="1">
      <c r="A68" s="6"/>
      <c r="B68" s="107" t="s">
        <v>149</v>
      </c>
      <c r="C68" s="214" t="s">
        <v>156</v>
      </c>
      <c r="D68" s="108">
        <f>IF(C68="Sí",1)+IF(C68="No",0)</f>
        <v>1</v>
      </c>
      <c r="E68" s="198"/>
      <c r="F68" s="109">
        <f t="shared" si="11"/>
        <v>0.2</v>
      </c>
      <c r="G68" s="110"/>
      <c r="H68" s="110"/>
      <c r="I68" s="110"/>
      <c r="J68" s="110"/>
      <c r="K68" s="110"/>
      <c r="L68" s="110"/>
      <c r="M68" s="230" t="s">
        <v>156</v>
      </c>
      <c r="N68" s="231">
        <f>IF(M68="Sí",1)+IF(M68="No",0)</f>
        <v>1</v>
      </c>
      <c r="O68" s="232">
        <f>F68*N68</f>
        <v>0.2</v>
      </c>
    </row>
    <row r="69" spans="1:17" ht="15" thickBot="1">
      <c r="A69" s="6"/>
      <c r="B69" s="107" t="s">
        <v>151</v>
      </c>
      <c r="C69" s="214" t="s">
        <v>156</v>
      </c>
      <c r="D69" s="108">
        <f t="shared" ref="D69" si="12">IF(C69="Sí",1)+IF(C69="No",0)</f>
        <v>1</v>
      </c>
      <c r="E69" s="199"/>
      <c r="F69" s="109">
        <f t="shared" si="11"/>
        <v>0.2</v>
      </c>
      <c r="G69" s="110"/>
      <c r="H69" s="110"/>
      <c r="I69" s="110"/>
      <c r="J69" s="110"/>
      <c r="K69" s="110"/>
      <c r="L69" s="110"/>
      <c r="M69" s="230" t="s">
        <v>156</v>
      </c>
      <c r="N69" s="231">
        <f>IF(M69="Sí",1)+IF(M69="No",0)</f>
        <v>1</v>
      </c>
      <c r="O69" s="232">
        <f>F69*N69</f>
        <v>0.2</v>
      </c>
      <c r="P69" s="226">
        <f>O70</f>
        <v>1</v>
      </c>
      <c r="Q69" s="227">
        <f>IF(O70&gt;=70%,(O70))+IF(O70&lt;=70%,70%)</f>
        <v>1</v>
      </c>
    </row>
    <row r="70" spans="1:17">
      <c r="B70" s="5"/>
      <c r="C70" s="217"/>
      <c r="D70" s="5"/>
      <c r="E70" s="5"/>
      <c r="F70" s="5"/>
      <c r="G70" s="5"/>
      <c r="H70" s="5"/>
      <c r="I70" s="56">
        <f>SUM(I65:I69)</f>
        <v>0.25</v>
      </c>
      <c r="J70" s="56"/>
      <c r="K70" s="56"/>
      <c r="L70" s="56"/>
      <c r="M70" s="217"/>
      <c r="N70" s="217"/>
      <c r="O70" s="228">
        <f>SUM(O65:O69)</f>
        <v>1</v>
      </c>
    </row>
  </sheetData>
  <sheetProtection password="C1EC" sheet="1" objects="1" scenarios="1"/>
  <mergeCells count="28">
    <mergeCell ref="E55:E59"/>
    <mergeCell ref="C62:C63"/>
    <mergeCell ref="M62:M63"/>
    <mergeCell ref="O62:O63"/>
    <mergeCell ref="E65:E69"/>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1:C2"/>
    <mergeCell ref="M1:M2"/>
    <mergeCell ref="O1:O2"/>
    <mergeCell ref="E4:E8"/>
    <mergeCell ref="C12:C13"/>
    <mergeCell ref="M12:M13"/>
    <mergeCell ref="O12:O13"/>
  </mergeCells>
  <dataValidations count="1">
    <dataValidation type="list" allowBlank="1" showInputMessage="1" showErrorMessage="1" errorTitle="Dato inválido" error="Por favor seleccione Sí o No" sqref="M45:M49 C15:C19 C25:C29 C55:C59 M35:M39 M4:M8 M15:M19 C65:C69 C35:C39 C4:C8 C45:C49 M25:M29 M55:M59 M65:M69">
      <formula1>"Sí,No"</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sheetPr>
    <tabColor theme="2" tint="-0.249977111117893"/>
  </sheetPr>
  <dimension ref="A1:T120"/>
  <sheetViews>
    <sheetView showGridLines="0" zoomScale="55" zoomScaleNormal="55" workbookViewId="0">
      <selection activeCell="O1" sqref="O1:Q1048576"/>
    </sheetView>
  </sheetViews>
  <sheetFormatPr baseColWidth="10" defaultRowHeight="14.4"/>
  <cols>
    <col min="2" max="2" width="72.21875" customWidth="1"/>
    <col min="3" max="3" width="17.88671875" style="218" customWidth="1"/>
    <col min="4" max="5" width="17.88671875" hidden="1" customWidth="1"/>
    <col min="6" max="6" width="27.5546875" customWidth="1"/>
    <col min="7" max="8" width="19.33203125" hidden="1" customWidth="1"/>
    <col min="9" max="10" width="17.88671875" hidden="1" customWidth="1"/>
    <col min="11" max="11" width="24.6640625" hidden="1" customWidth="1"/>
    <col min="12" max="12" width="17.6640625" hidden="1" customWidth="1"/>
    <col min="13" max="13" width="18.21875" style="218" customWidth="1"/>
    <col min="14" max="14" width="15.5546875" style="218" hidden="1" customWidth="1"/>
    <col min="15" max="15" width="27.664062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c r="A2" s="26" t="str">
        <f>'Tabla Resultados FC'!C10</f>
        <v>MOT.1.1</v>
      </c>
      <c r="B2" s="30" t="str">
        <f>'Tabla Resultados FC'!D10</f>
        <v xml:space="preserve"> IV-A Elemento estructurante del territorio</v>
      </c>
      <c r="C2" s="212"/>
      <c r="D2" s="42"/>
      <c r="E2" s="42"/>
      <c r="F2" s="118">
        <v>1</v>
      </c>
      <c r="G2" s="42"/>
      <c r="H2" s="42"/>
      <c r="M2" s="212"/>
      <c r="O2" s="157"/>
    </row>
    <row r="3" spans="1:17">
      <c r="A3" s="6"/>
      <c r="B3" s="6"/>
      <c r="C3" s="213"/>
      <c r="D3" s="6"/>
      <c r="E3" s="6"/>
      <c r="F3" s="6"/>
      <c r="G3" s="6"/>
      <c r="H3" s="6"/>
      <c r="I3" s="6"/>
      <c r="J3" s="6"/>
      <c r="K3" s="6"/>
      <c r="L3" s="6"/>
      <c r="M3" s="213"/>
      <c r="N3" s="213"/>
      <c r="O3" s="223"/>
    </row>
    <row r="4" spans="1:17">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
      <c r="J9" s="5"/>
      <c r="K9" s="56"/>
      <c r="L9" s="56"/>
      <c r="M9" s="217"/>
      <c r="N9" s="217"/>
      <c r="O9" s="228">
        <f>SUM(O4:O8)</f>
        <v>1</v>
      </c>
    </row>
    <row r="10" spans="1:17">
      <c r="B10" s="5"/>
      <c r="C10" s="217"/>
      <c r="D10" s="5"/>
      <c r="E10" s="5"/>
      <c r="F10" s="5"/>
      <c r="G10" s="5"/>
      <c r="H10" s="5"/>
      <c r="I10" s="5"/>
      <c r="J10" s="5"/>
      <c r="K10" s="16"/>
      <c r="L10" s="16"/>
      <c r="N10" s="217"/>
    </row>
    <row r="12" spans="1:17" ht="28.8">
      <c r="A12" s="6"/>
      <c r="B12" s="6"/>
      <c r="C12" s="211" t="s">
        <v>213</v>
      </c>
      <c r="D12" s="42"/>
      <c r="E12" s="42"/>
      <c r="F12" s="25" t="s">
        <v>228</v>
      </c>
      <c r="G12" s="42"/>
      <c r="H12" s="42"/>
      <c r="M12" s="211" t="s">
        <v>155</v>
      </c>
      <c r="O12" s="156" t="s">
        <v>216</v>
      </c>
    </row>
    <row r="13" spans="1:17">
      <c r="A13" s="26" t="str">
        <f>'Tabla Resultados FC'!C11</f>
        <v>MOT.1.2</v>
      </c>
      <c r="B13" s="30" t="str">
        <f>'Tabla Resultados FC'!D11</f>
        <v>Servicios ecosistémicos</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IF(E15=0,(D16*$G$4))+IF(E15=1,(D16*$L$4))+IF(E15=2,(D16*$K$4))+IF(E15=3,(D16*$J$4))+IF(E15=4,(D16*$I$4))+IF(E15=5,(D16*$H$4))</f>
        <v>0.2</v>
      </c>
      <c r="G16" s="110">
        <v>0</v>
      </c>
      <c r="H16" s="110">
        <f>F14/5</f>
        <v>0</v>
      </c>
      <c r="I16" s="110">
        <f>F14/4</f>
        <v>0</v>
      </c>
      <c r="J16" s="110">
        <f>F14/3</f>
        <v>0</v>
      </c>
      <c r="K16" s="110">
        <f>F14/2</f>
        <v>0</v>
      </c>
      <c r="L16" s="110">
        <f>F14</f>
        <v>0</v>
      </c>
      <c r="M16" s="230" t="s">
        <v>156</v>
      </c>
      <c r="N16" s="231">
        <f>IF(M16="Sí",1)+IF(M16="No",0)</f>
        <v>1</v>
      </c>
      <c r="O16" s="232">
        <f>F16*N16</f>
        <v>0.2</v>
      </c>
    </row>
    <row r="17" spans="1:17">
      <c r="A17" s="6"/>
      <c r="B17" s="107" t="s">
        <v>150</v>
      </c>
      <c r="C17" s="214" t="s">
        <v>156</v>
      </c>
      <c r="D17" s="108">
        <f>IF(C17="Sí",1)+IF(C17="No",0)</f>
        <v>1</v>
      </c>
      <c r="E17" s="198"/>
      <c r="F17" s="109">
        <f>IF(E15=0,(D17*$G$4))+IF(E15=1,(D17*$L$4))+IF(E15=2,(D17*$K$4))+IF(E15=3,(D17*$J$4))+IF(E15=4,(D17*$I$4))+IF(E15=5,(D17*$H$4))</f>
        <v>0.2</v>
      </c>
      <c r="G17" s="110">
        <v>0</v>
      </c>
      <c r="H17" s="110">
        <f>F15/5</f>
        <v>0.04</v>
      </c>
      <c r="I17" s="110">
        <f>F15/4</f>
        <v>0.05</v>
      </c>
      <c r="J17" s="110">
        <f>F15/3</f>
        <v>6.6666666666666666E-2</v>
      </c>
      <c r="K17" s="110">
        <f>F15/2</f>
        <v>0.1</v>
      </c>
      <c r="L17" s="110">
        <f>F15</f>
        <v>0.2</v>
      </c>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v>0</v>
      </c>
      <c r="H18" s="110">
        <f>F16/5</f>
        <v>0.04</v>
      </c>
      <c r="I18" s="110">
        <f>F16/4</f>
        <v>0.05</v>
      </c>
      <c r="J18" s="110">
        <f>F16/3</f>
        <v>6.6666666666666666E-2</v>
      </c>
      <c r="K18" s="110">
        <f>F16/2</f>
        <v>0.1</v>
      </c>
      <c r="L18" s="110">
        <f>F16</f>
        <v>0.2</v>
      </c>
      <c r="M18" s="230" t="s">
        <v>156</v>
      </c>
      <c r="N18" s="231">
        <f>IF(M18="Sí",1)+IF(M18="No",0)</f>
        <v>1</v>
      </c>
      <c r="O18" s="232">
        <f>F18*N18</f>
        <v>0.2</v>
      </c>
    </row>
    <row r="19" spans="1:17" ht="15" thickBot="1">
      <c r="A19" s="6"/>
      <c r="B19" s="107" t="s">
        <v>151</v>
      </c>
      <c r="C19" s="214" t="s">
        <v>156</v>
      </c>
      <c r="D19" s="108">
        <f t="shared" ref="D19" si="1">IF(C19="Sí",1)+IF(C19="No",0)</f>
        <v>1</v>
      </c>
      <c r="E19" s="199"/>
      <c r="F19" s="109">
        <f>IF(E15=0,(D19*$G$4))+IF(E15=1,(D19*$L$4))+IF(E15=2,(D19*$K$4))+IF(E15=3,(D19*$J$4))+IF(E15=4,(D19*$I$4))+IF(E15=5,(D19*$H$4))</f>
        <v>0.2</v>
      </c>
      <c r="G19" s="110">
        <v>0</v>
      </c>
      <c r="H19" s="110">
        <f>F17/5</f>
        <v>0.04</v>
      </c>
      <c r="I19" s="110">
        <f>F17/4</f>
        <v>0.05</v>
      </c>
      <c r="J19" s="110">
        <f>F17/3</f>
        <v>6.6666666666666666E-2</v>
      </c>
      <c r="K19" s="110">
        <f>F17/2</f>
        <v>0.1</v>
      </c>
      <c r="L19" s="110">
        <f>F17</f>
        <v>0.2</v>
      </c>
      <c r="M19" s="230" t="s">
        <v>156</v>
      </c>
      <c r="N19" s="231">
        <f>IF(M19="Sí",1)+IF(M19="No",0)</f>
        <v>1</v>
      </c>
      <c r="O19" s="232">
        <f>F19*N19</f>
        <v>0.2</v>
      </c>
      <c r="P19" s="226">
        <f>O20</f>
        <v>1</v>
      </c>
      <c r="Q19" s="227">
        <f>IF(O20&gt;=70%,(O20))+IF(O20&lt;=70%,70%)</f>
        <v>1</v>
      </c>
    </row>
    <row r="20" spans="1:17">
      <c r="B20" s="5"/>
      <c r="C20" s="217"/>
      <c r="D20" s="5"/>
      <c r="E20" s="5"/>
      <c r="F20" s="5"/>
      <c r="G20" s="5"/>
      <c r="H20" s="5"/>
      <c r="I20" s="5"/>
      <c r="J20" s="5"/>
      <c r="K20" s="56"/>
      <c r="L20" s="56"/>
      <c r="M20" s="217"/>
      <c r="N20" s="217"/>
      <c r="O20" s="228">
        <f>SUM(O15:O19)</f>
        <v>1</v>
      </c>
    </row>
    <row r="22" spans="1:17" ht="28.8">
      <c r="A22" s="6"/>
      <c r="B22" s="6"/>
      <c r="C22" s="211" t="s">
        <v>213</v>
      </c>
      <c r="D22" s="42"/>
      <c r="E22" s="42"/>
      <c r="F22" s="25" t="s">
        <v>228</v>
      </c>
      <c r="G22" s="42"/>
      <c r="H22" s="42"/>
      <c r="M22" s="211" t="s">
        <v>155</v>
      </c>
      <c r="O22" s="156" t="s">
        <v>216</v>
      </c>
    </row>
    <row r="23" spans="1:17" ht="32.4" customHeight="1">
      <c r="A23" s="26" t="str">
        <f>'Tabla Resultados FC'!C12</f>
        <v>MOT.1.3</v>
      </c>
      <c r="B23" s="30" t="str">
        <f>'Tabla Resultados FC'!D12</f>
        <v>Potenciación sistemas agrarios</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IF(E25=0,(D26*$G$4))+IF(E25=1,(D26*$L$4))+IF(E25=2,(D26*$K$4))+IF(E25=3,(D26*$J$4))+IF(E25=4,(D26*$I$4))+IF(E25=5,(D26*$H$4))</f>
        <v>0.2</v>
      </c>
      <c r="G26" s="110">
        <v>0</v>
      </c>
      <c r="H26" s="110">
        <f>F24/5</f>
        <v>0</v>
      </c>
      <c r="I26" s="110">
        <f>F24/4</f>
        <v>0</v>
      </c>
      <c r="J26" s="110">
        <f>F24/3</f>
        <v>0</v>
      </c>
      <c r="K26" s="110">
        <f>F24/2</f>
        <v>0</v>
      </c>
      <c r="L26" s="110">
        <f>F24</f>
        <v>0</v>
      </c>
      <c r="M26" s="230" t="s">
        <v>156</v>
      </c>
      <c r="N26" s="231">
        <f>IF(M26="Sí",1)+IF(M26="No",0)</f>
        <v>1</v>
      </c>
      <c r="O26" s="232">
        <f>F26*N26</f>
        <v>0.2</v>
      </c>
    </row>
    <row r="27" spans="1:17">
      <c r="A27" s="6"/>
      <c r="B27" s="107" t="s">
        <v>150</v>
      </c>
      <c r="C27" s="214" t="s">
        <v>156</v>
      </c>
      <c r="D27" s="108">
        <f>IF(C27="Sí",1)+IF(C27="No",0)</f>
        <v>1</v>
      </c>
      <c r="E27" s="198"/>
      <c r="F27" s="109">
        <f>IF(E25=0,(D27*$G$4))+IF(E25=1,(D27*$L$4))+IF(E25=2,(D27*$K$4))+IF(E25=3,(D27*$J$4))+IF(E25=4,(D27*$I$4))+IF(E25=5,(D27*$H$4))</f>
        <v>0.2</v>
      </c>
      <c r="G27" s="110">
        <v>0</v>
      </c>
      <c r="H27" s="110">
        <f>F25/5</f>
        <v>0.04</v>
      </c>
      <c r="I27" s="110">
        <f>F25/4</f>
        <v>0.05</v>
      </c>
      <c r="J27" s="110">
        <f>F25/3</f>
        <v>6.6666666666666666E-2</v>
      </c>
      <c r="K27" s="110">
        <f>F25/2</f>
        <v>0.1</v>
      </c>
      <c r="L27" s="110">
        <f>F25</f>
        <v>0.2</v>
      </c>
      <c r="M27" s="230" t="s">
        <v>156</v>
      </c>
      <c r="N27" s="231">
        <f>IF(M27="Sí",1)+IF(M27="No",0)</f>
        <v>1</v>
      </c>
      <c r="O27" s="232">
        <f>F27*N27</f>
        <v>0.2</v>
      </c>
    </row>
    <row r="28" spans="1:17" ht="15" customHeight="1" thickBot="1">
      <c r="A28" s="6"/>
      <c r="B28" s="107" t="s">
        <v>149</v>
      </c>
      <c r="C28" s="214" t="s">
        <v>156</v>
      </c>
      <c r="D28" s="108">
        <f>IF(C28="Sí",1)+IF(C28="No",0)</f>
        <v>1</v>
      </c>
      <c r="E28" s="198"/>
      <c r="F28" s="109">
        <f>IF(E25=0,(D28*$G$4))+IF(E25=1,(D28*$L$4))+IF(E25=2,(D28*$K$4))+IF(E25=3,(D28*$J$4))+IF(E25=4,(D28*$I$4))+IF(E25=5,(D28*$H$4))</f>
        <v>0.2</v>
      </c>
      <c r="G28" s="110">
        <v>0</v>
      </c>
      <c r="H28" s="110">
        <f>F26/5</f>
        <v>0.04</v>
      </c>
      <c r="I28" s="110">
        <f>F26/4</f>
        <v>0.05</v>
      </c>
      <c r="J28" s="110">
        <f>F26/3</f>
        <v>6.6666666666666666E-2</v>
      </c>
      <c r="K28" s="110">
        <f>F26/2</f>
        <v>0.1</v>
      </c>
      <c r="L28" s="110">
        <f>F26</f>
        <v>0.2</v>
      </c>
      <c r="M28" s="230" t="s">
        <v>156</v>
      </c>
      <c r="N28" s="231">
        <f>IF(M28="Sí",1)+IF(M28="No",0)</f>
        <v>1</v>
      </c>
      <c r="O28" s="232">
        <f>F28*N28</f>
        <v>0.2</v>
      </c>
    </row>
    <row r="29" spans="1:17" ht="15" thickBot="1">
      <c r="A29" s="6"/>
      <c r="B29" s="107" t="s">
        <v>151</v>
      </c>
      <c r="C29" s="214" t="s">
        <v>156</v>
      </c>
      <c r="D29" s="108">
        <f t="shared" ref="D29" si="2">IF(C29="Sí",1)+IF(C29="No",0)</f>
        <v>1</v>
      </c>
      <c r="E29" s="199"/>
      <c r="F29" s="109">
        <f>IF(E25=0,(D29*$G$4))+IF(E25=1,(D29*$L$4))+IF(E25=2,(D29*$K$4))+IF(E25=3,(D29*$J$4))+IF(E25=4,(D29*$I$4))+IF(E25=5,(D29*$H$4))</f>
        <v>0.2</v>
      </c>
      <c r="G29" s="110">
        <v>0</v>
      </c>
      <c r="H29" s="110">
        <f>F27/5</f>
        <v>0.04</v>
      </c>
      <c r="I29" s="110">
        <f>F27/4</f>
        <v>0.05</v>
      </c>
      <c r="J29" s="110">
        <f>F27/3</f>
        <v>6.6666666666666666E-2</v>
      </c>
      <c r="K29" s="110">
        <f>F27/2</f>
        <v>0.1</v>
      </c>
      <c r="L29" s="110">
        <f>F27</f>
        <v>0.2</v>
      </c>
      <c r="M29" s="230" t="s">
        <v>156</v>
      </c>
      <c r="N29" s="231">
        <f>IF(M29="Sí",1)+IF(M29="No",0)</f>
        <v>1</v>
      </c>
      <c r="O29" s="232">
        <f>F29*N29</f>
        <v>0.2</v>
      </c>
      <c r="P29" s="226">
        <f>O30</f>
        <v>1</v>
      </c>
      <c r="Q29" s="227">
        <f>IF(O30&gt;=70%,(O30))+IF(O30&lt;=70%,70%)</f>
        <v>1</v>
      </c>
    </row>
    <row r="30" spans="1:17">
      <c r="B30" s="5"/>
      <c r="C30" s="217"/>
      <c r="D30" s="5"/>
      <c r="E30" s="5"/>
      <c r="F30" s="5"/>
      <c r="G30" s="5"/>
      <c r="H30" s="5"/>
      <c r="I30" s="5"/>
      <c r="J30" s="5"/>
      <c r="K30" s="56"/>
      <c r="L30" s="56"/>
      <c r="M30" s="217"/>
      <c r="N30" s="217"/>
      <c r="O30" s="228">
        <f>SUM(O25:O29)</f>
        <v>1</v>
      </c>
    </row>
    <row r="32" spans="1:17" ht="28.8">
      <c r="A32" s="6"/>
      <c r="B32" s="6"/>
      <c r="C32" s="211" t="s">
        <v>213</v>
      </c>
      <c r="D32" s="42"/>
      <c r="E32" s="42"/>
      <c r="F32" s="25" t="s">
        <v>228</v>
      </c>
      <c r="G32" s="42"/>
      <c r="H32" s="42"/>
      <c r="M32" s="211" t="s">
        <v>155</v>
      </c>
      <c r="O32" s="156" t="s">
        <v>216</v>
      </c>
    </row>
    <row r="33" spans="1:17">
      <c r="A33" s="26" t="str">
        <f>'Tabla Resultados FC'!C13</f>
        <v>MOT.1.4</v>
      </c>
      <c r="B33" s="30" t="str">
        <f>'Tabla Resultados FC'!D13</f>
        <v>Desarrollo policéntrico de núcleos rurales</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v>0</v>
      </c>
      <c r="H36" s="110">
        <f>F34/5</f>
        <v>0</v>
      </c>
      <c r="I36" s="110">
        <f>F34/4</f>
        <v>0</v>
      </c>
      <c r="J36" s="110">
        <f>F34/3</f>
        <v>0</v>
      </c>
      <c r="K36" s="110">
        <f>F34/2</f>
        <v>0</v>
      </c>
      <c r="L36" s="110">
        <f>F34</f>
        <v>0</v>
      </c>
      <c r="M36" s="230" t="s">
        <v>156</v>
      </c>
      <c r="N36" s="231">
        <f>IF(M36="Sí",1)+IF(M36="No",0)</f>
        <v>1</v>
      </c>
      <c r="O36" s="232">
        <f>F36*N36</f>
        <v>0.2</v>
      </c>
    </row>
    <row r="37" spans="1:17">
      <c r="A37" s="6"/>
      <c r="B37" s="107" t="s">
        <v>150</v>
      </c>
      <c r="C37" s="214" t="s">
        <v>156</v>
      </c>
      <c r="D37" s="108">
        <f>IF(C37="Sí",1)+IF(C37="No",0)</f>
        <v>1</v>
      </c>
      <c r="E37" s="198"/>
      <c r="F37" s="109">
        <f>IF(E35=0,(D37*$G$4))+IF(E35=1,(D37*$L$4))+IF(E35=2,(D37*$K$4))+IF(E35=3,(D37*$J$4))+IF(E35=4,(D37*$I$4))+IF(E35=5,(D37*$H$4))</f>
        <v>0.2</v>
      </c>
      <c r="G37" s="110">
        <v>0</v>
      </c>
      <c r="H37" s="110">
        <f>F35/5</f>
        <v>0.04</v>
      </c>
      <c r="I37" s="110">
        <f>F35/4</f>
        <v>0.05</v>
      </c>
      <c r="J37" s="110">
        <f>F35/3</f>
        <v>6.6666666666666666E-2</v>
      </c>
      <c r="K37" s="110">
        <f>F35/2</f>
        <v>0.1</v>
      </c>
      <c r="L37" s="110">
        <f>F35</f>
        <v>0.2</v>
      </c>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v>0</v>
      </c>
      <c r="H38" s="110">
        <f>F36/5</f>
        <v>0.04</v>
      </c>
      <c r="I38" s="110">
        <f>F36/4</f>
        <v>0.05</v>
      </c>
      <c r="J38" s="110">
        <f>F36/3</f>
        <v>6.6666666666666666E-2</v>
      </c>
      <c r="K38" s="110">
        <f>F36/2</f>
        <v>0.1</v>
      </c>
      <c r="L38" s="110">
        <f>F36</f>
        <v>0.2</v>
      </c>
      <c r="M38" s="230" t="s">
        <v>156</v>
      </c>
      <c r="N38" s="231">
        <f>IF(M38="Sí",1)+IF(M38="No",0)</f>
        <v>1</v>
      </c>
      <c r="O38" s="232">
        <f>F38*N38</f>
        <v>0.2</v>
      </c>
    </row>
    <row r="39" spans="1:17" ht="15" thickBot="1">
      <c r="A39" s="6"/>
      <c r="B39" s="107" t="s">
        <v>151</v>
      </c>
      <c r="C39" s="214" t="s">
        <v>156</v>
      </c>
      <c r="D39" s="108">
        <f t="shared" ref="D39" si="3">IF(C39="Sí",1)+IF(C39="No",0)</f>
        <v>1</v>
      </c>
      <c r="E39" s="199"/>
      <c r="F39" s="109">
        <f>IF(E35=0,(D39*$G$4))+IF(E35=1,(D39*$L$4))+IF(E35=2,(D39*$K$4))+IF(E35=3,(D39*$J$4))+IF(E35=4,(D39*$I$4))+IF(E35=5,(D39*$H$4))</f>
        <v>0.2</v>
      </c>
      <c r="G39" s="110">
        <v>0</v>
      </c>
      <c r="H39" s="110">
        <f>F37/5</f>
        <v>0.04</v>
      </c>
      <c r="I39" s="110">
        <f>F37/4</f>
        <v>0.05</v>
      </c>
      <c r="J39" s="110">
        <f>F37/3</f>
        <v>6.6666666666666666E-2</v>
      </c>
      <c r="K39" s="110">
        <f>F37/2</f>
        <v>0.1</v>
      </c>
      <c r="L39" s="110">
        <f>F37</f>
        <v>0.2</v>
      </c>
      <c r="M39" s="230" t="s">
        <v>156</v>
      </c>
      <c r="N39" s="231">
        <f>IF(M39="Sí",1)+IF(M39="No",0)</f>
        <v>1</v>
      </c>
      <c r="O39" s="232">
        <f>F39*N39</f>
        <v>0.2</v>
      </c>
      <c r="P39" s="226">
        <f>O40</f>
        <v>1</v>
      </c>
      <c r="Q39" s="227">
        <f>IF(O40&gt;=70%,(O40))+IF(O40&lt;=70%,70%)</f>
        <v>1</v>
      </c>
    </row>
    <row r="40" spans="1:17">
      <c r="B40" s="5"/>
      <c r="C40" s="217"/>
      <c r="D40" s="5"/>
      <c r="E40" s="5"/>
      <c r="F40" s="5"/>
      <c r="G40" s="5"/>
      <c r="H40" s="5"/>
      <c r="I40" s="5"/>
      <c r="J40" s="5"/>
      <c r="K40" s="56"/>
      <c r="L40" s="56"/>
      <c r="M40" s="217"/>
      <c r="N40" s="217"/>
      <c r="O40" s="228">
        <f>SUM(O35:O39)</f>
        <v>1</v>
      </c>
    </row>
    <row r="42" spans="1:17" ht="28.8">
      <c r="A42" s="6"/>
      <c r="B42" s="6"/>
      <c r="C42" s="211" t="s">
        <v>213</v>
      </c>
      <c r="D42" s="42"/>
      <c r="E42" s="42"/>
      <c r="F42" s="25" t="s">
        <v>228</v>
      </c>
      <c r="G42" s="42"/>
      <c r="H42" s="42"/>
      <c r="M42" s="211" t="s">
        <v>155</v>
      </c>
      <c r="O42" s="156" t="s">
        <v>216</v>
      </c>
    </row>
    <row r="43" spans="1:17">
      <c r="A43" s="26" t="str">
        <f>'Tabla Resultados FC'!C14</f>
        <v>MOT.1.5</v>
      </c>
      <c r="B43" s="30" t="str">
        <f>'Tabla Resultados FC'!D14</f>
        <v>Ocupación del suelo y distribución de usos eficiente</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v>0</v>
      </c>
      <c r="H46" s="110">
        <f>F44/5</f>
        <v>0</v>
      </c>
      <c r="I46" s="110">
        <f>F44/4</f>
        <v>0</v>
      </c>
      <c r="J46" s="110">
        <f>F44/3</f>
        <v>0</v>
      </c>
      <c r="K46" s="110">
        <f>F44/2</f>
        <v>0</v>
      </c>
      <c r="L46" s="110">
        <f>F44</f>
        <v>0</v>
      </c>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v>0</v>
      </c>
      <c r="H47" s="110">
        <f>F45/5</f>
        <v>0.04</v>
      </c>
      <c r="I47" s="110">
        <f>F45/4</f>
        <v>0.05</v>
      </c>
      <c r="J47" s="110">
        <f>F45/3</f>
        <v>6.6666666666666666E-2</v>
      </c>
      <c r="K47" s="110">
        <f>F45/2</f>
        <v>0.1</v>
      </c>
      <c r="L47" s="110">
        <f>F45</f>
        <v>0.2</v>
      </c>
      <c r="M47" s="230" t="s">
        <v>156</v>
      </c>
      <c r="N47" s="231">
        <f>IF(M47="Sí",1)+IF(M47="No",0)</f>
        <v>1</v>
      </c>
      <c r="O47" s="232">
        <f>F47*N47</f>
        <v>0.2</v>
      </c>
    </row>
    <row r="48" spans="1:17" ht="15" customHeight="1" thickBot="1">
      <c r="A48" s="6"/>
      <c r="B48" s="107" t="s">
        <v>149</v>
      </c>
      <c r="C48" s="214" t="s">
        <v>156</v>
      </c>
      <c r="D48" s="108">
        <f>IF(C48="Sí",1)+IF(C48="No",0)</f>
        <v>1</v>
      </c>
      <c r="E48" s="198"/>
      <c r="F48" s="109">
        <f>IF(E45=0,(D48*$G$4))+IF(E45=1,(D48*$L$4))+IF(E45=2,(D48*$K$4))+IF(E45=3,(D48*$J$4))+IF(E45=4,(D48*$I$4))+IF(E45=5,(D48*$H$4))</f>
        <v>0.2</v>
      </c>
      <c r="G48" s="110">
        <v>0</v>
      </c>
      <c r="H48" s="110">
        <f>F46/5</f>
        <v>0.04</v>
      </c>
      <c r="I48" s="110">
        <f>F46/4</f>
        <v>0.05</v>
      </c>
      <c r="J48" s="110">
        <f>F46/3</f>
        <v>6.6666666666666666E-2</v>
      </c>
      <c r="K48" s="110">
        <f>F46/2</f>
        <v>0.1</v>
      </c>
      <c r="L48" s="110">
        <f>F46</f>
        <v>0.2</v>
      </c>
      <c r="M48" s="230" t="s">
        <v>156</v>
      </c>
      <c r="N48" s="231">
        <f>IF(M48="Sí",1)+IF(M48="No",0)</f>
        <v>1</v>
      </c>
      <c r="O48" s="232">
        <f>F48*N48</f>
        <v>0.2</v>
      </c>
    </row>
    <row r="49" spans="1:17" ht="15" thickBot="1">
      <c r="A49" s="6"/>
      <c r="B49" s="107" t="s">
        <v>151</v>
      </c>
      <c r="C49" s="214" t="s">
        <v>156</v>
      </c>
      <c r="D49" s="108">
        <f t="shared" ref="D49" si="4">IF(C49="Sí",1)+IF(C49="No",0)</f>
        <v>1</v>
      </c>
      <c r="E49" s="199"/>
      <c r="F49" s="109">
        <f>IF(E45=0,(D49*$G$4))+IF(E45=1,(D49*$L$4))+IF(E45=2,(D49*$K$4))+IF(E45=3,(D49*$J$4))+IF(E45=4,(D49*$I$4))+IF(E45=5,(D49*$H$4))</f>
        <v>0.2</v>
      </c>
      <c r="G49" s="110">
        <v>0</v>
      </c>
      <c r="H49" s="110">
        <f>F47/5</f>
        <v>0.04</v>
      </c>
      <c r="I49" s="110">
        <f>F47/4</f>
        <v>0.05</v>
      </c>
      <c r="J49" s="110">
        <f>F47/3</f>
        <v>6.6666666666666666E-2</v>
      </c>
      <c r="K49" s="110">
        <f>F47/2</f>
        <v>0.1</v>
      </c>
      <c r="L49" s="110">
        <f>F47</f>
        <v>0.2</v>
      </c>
      <c r="M49" s="230" t="s">
        <v>156</v>
      </c>
      <c r="N49" s="231">
        <f>IF(M49="Sí",1)+IF(M49="No",0)</f>
        <v>1</v>
      </c>
      <c r="O49" s="232">
        <f>F49*N49</f>
        <v>0.2</v>
      </c>
      <c r="P49" s="226">
        <f>O50</f>
        <v>1</v>
      </c>
      <c r="Q49" s="227">
        <f>IF(O50&gt;=70%,(O50))+IF(O50&lt;=70%,70%)</f>
        <v>1</v>
      </c>
    </row>
    <row r="50" spans="1:17">
      <c r="B50" s="5"/>
      <c r="C50" s="217"/>
      <c r="D50" s="5"/>
      <c r="E50" s="5"/>
      <c r="F50" s="5"/>
      <c r="G50" s="5"/>
      <c r="H50" s="5"/>
      <c r="I50" s="5"/>
      <c r="J50" s="5"/>
      <c r="K50" s="56"/>
      <c r="L50" s="56"/>
      <c r="M50" s="217"/>
      <c r="N50" s="217"/>
      <c r="O50" s="228">
        <f>SUM(O45:O49)</f>
        <v>1</v>
      </c>
    </row>
    <row r="52" spans="1:17" ht="28.8">
      <c r="A52" s="6"/>
      <c r="B52" s="6"/>
      <c r="C52" s="211" t="s">
        <v>213</v>
      </c>
      <c r="D52" s="42"/>
      <c r="E52" s="42"/>
      <c r="F52" s="25" t="s">
        <v>228</v>
      </c>
      <c r="G52" s="42"/>
      <c r="H52" s="42"/>
      <c r="M52" s="211" t="s">
        <v>155</v>
      </c>
      <c r="O52" s="156" t="s">
        <v>216</v>
      </c>
    </row>
    <row r="53" spans="1:17">
      <c r="A53" s="26" t="str">
        <f>'Tabla Resultados FC'!C15</f>
        <v>MOT.1.6</v>
      </c>
      <c r="B53" s="30" t="str">
        <f>'Tabla Resultados FC'!D15</f>
        <v>Sistema urbano con estructura policéntrica, compacto, complejo y eficiente</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IF(E55=0,(D56*$G$4))+IF(E55=1,(D56*$L$4))+IF(E55=2,(D56*$K$4))+IF(E55=3,(D56*$J$4))+IF(E55=4,(D56*$I$4))+IF(E55=5,(D56*$H$4))</f>
        <v>0.2</v>
      </c>
      <c r="G56" s="110">
        <v>0</v>
      </c>
      <c r="H56" s="110">
        <f>F54/5</f>
        <v>0</v>
      </c>
      <c r="I56" s="110">
        <f>F54/4</f>
        <v>0</v>
      </c>
      <c r="J56" s="110">
        <f>F54/3</f>
        <v>0</v>
      </c>
      <c r="K56" s="110">
        <f>F54/2</f>
        <v>0</v>
      </c>
      <c r="L56" s="110">
        <f>F54</f>
        <v>0</v>
      </c>
      <c r="M56" s="230" t="s">
        <v>156</v>
      </c>
      <c r="N56" s="231">
        <f>IF(M56="Sí",1)+IF(M56="No",0)</f>
        <v>1</v>
      </c>
      <c r="O56" s="232">
        <f>F56*N56</f>
        <v>0.2</v>
      </c>
    </row>
    <row r="57" spans="1:17">
      <c r="A57" s="6"/>
      <c r="B57" s="107" t="s">
        <v>150</v>
      </c>
      <c r="C57" s="214" t="s">
        <v>156</v>
      </c>
      <c r="D57" s="108">
        <f>IF(C57="Sí",1)+IF(C57="No",0)</f>
        <v>1</v>
      </c>
      <c r="E57" s="198"/>
      <c r="F57" s="109">
        <f>IF(E55=0,(D57*$G$4))+IF(E55=1,(D57*$L$4))+IF(E55=2,(D57*$K$4))+IF(E55=3,(D57*$J$4))+IF(E55=4,(D57*$I$4))+IF(E55=5,(D57*$H$4))</f>
        <v>0.2</v>
      </c>
      <c r="G57" s="110">
        <v>0</v>
      </c>
      <c r="H57" s="110">
        <f>F55/5</f>
        <v>0.04</v>
      </c>
      <c r="I57" s="110">
        <f>F55/4</f>
        <v>0.05</v>
      </c>
      <c r="J57" s="110">
        <f>F55/3</f>
        <v>6.6666666666666666E-2</v>
      </c>
      <c r="K57" s="110">
        <f>F55/2</f>
        <v>0.1</v>
      </c>
      <c r="L57" s="110">
        <f>F55</f>
        <v>0.2</v>
      </c>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v>0</v>
      </c>
      <c r="H58" s="110">
        <f>F56/5</f>
        <v>0.04</v>
      </c>
      <c r="I58" s="110">
        <f>F56/4</f>
        <v>0.05</v>
      </c>
      <c r="J58" s="110">
        <f>F56/3</f>
        <v>6.6666666666666666E-2</v>
      </c>
      <c r="K58" s="110">
        <f>F56/2</f>
        <v>0.1</v>
      </c>
      <c r="L58" s="110">
        <f>F56</f>
        <v>0.2</v>
      </c>
      <c r="M58" s="230" t="s">
        <v>156</v>
      </c>
      <c r="N58" s="231">
        <f>IF(M58="Sí",1)+IF(M58="No",0)</f>
        <v>1</v>
      </c>
      <c r="O58" s="232">
        <f>F58*N58</f>
        <v>0.2</v>
      </c>
    </row>
    <row r="59" spans="1:17" ht="15" thickBot="1">
      <c r="A59" s="6"/>
      <c r="B59" s="107" t="s">
        <v>151</v>
      </c>
      <c r="C59" s="214" t="s">
        <v>156</v>
      </c>
      <c r="D59" s="108">
        <f t="shared" ref="D59" si="5">IF(C59="Sí",1)+IF(C59="No",0)</f>
        <v>1</v>
      </c>
      <c r="E59" s="199"/>
      <c r="F59" s="109">
        <f>IF(E55=0,(D59*$G$4))+IF(E55=1,(D59*$L$4))+IF(E55=2,(D59*$K$4))+IF(E55=3,(D59*$J$4))+IF(E55=4,(D59*$I$4))+IF(E55=5,(D59*$H$4))</f>
        <v>0.2</v>
      </c>
      <c r="G59" s="110">
        <v>0</v>
      </c>
      <c r="H59" s="110">
        <f>F57/5</f>
        <v>0.04</v>
      </c>
      <c r="I59" s="110">
        <f>F57/4</f>
        <v>0.05</v>
      </c>
      <c r="J59" s="110">
        <f>F57/3</f>
        <v>6.6666666666666666E-2</v>
      </c>
      <c r="K59" s="110">
        <f>F57/2</f>
        <v>0.1</v>
      </c>
      <c r="L59" s="110">
        <f>F57</f>
        <v>0.2</v>
      </c>
      <c r="M59" s="230" t="s">
        <v>156</v>
      </c>
      <c r="N59" s="231">
        <f>IF(M59="Sí",1)+IF(M59="No",0)</f>
        <v>1</v>
      </c>
      <c r="O59" s="232">
        <f>F59*N59</f>
        <v>0.2</v>
      </c>
      <c r="P59" s="226">
        <f>O60</f>
        <v>1</v>
      </c>
      <c r="Q59" s="227">
        <f>IF(O60&gt;=70%,(O60))+IF(O60&lt;=70%,70%)</f>
        <v>1</v>
      </c>
    </row>
    <row r="60" spans="1:17">
      <c r="B60" s="5"/>
      <c r="C60" s="217"/>
      <c r="D60" s="5"/>
      <c r="E60" s="5"/>
      <c r="F60" s="5"/>
      <c r="G60" s="5"/>
      <c r="H60" s="5"/>
      <c r="I60" s="5"/>
      <c r="J60" s="5"/>
      <c r="K60" s="56"/>
      <c r="L60" s="56"/>
      <c r="M60" s="217"/>
      <c r="N60" s="217"/>
      <c r="O60" s="228">
        <f>SUM(O55:O59)</f>
        <v>1</v>
      </c>
    </row>
    <row r="62" spans="1:17" ht="28.8">
      <c r="A62" s="6"/>
      <c r="B62" s="6"/>
      <c r="C62" s="211" t="s">
        <v>213</v>
      </c>
      <c r="D62" s="42"/>
      <c r="E62" s="42"/>
      <c r="F62" s="25" t="s">
        <v>228</v>
      </c>
      <c r="G62" s="42"/>
      <c r="H62" s="42"/>
      <c r="M62" s="211" t="s">
        <v>155</v>
      </c>
      <c r="O62" s="156" t="s">
        <v>216</v>
      </c>
    </row>
    <row r="63" spans="1:17">
      <c r="A63" s="26" t="str">
        <f>'Tabla Resultados FC'!C16</f>
        <v>MOT.2.1</v>
      </c>
      <c r="B63" s="30" t="str">
        <f>'Tabla Resultados FC'!D16</f>
        <v>Modelo de ordenación orientado a la neutralidad climática</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20">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20" ht="14.4" customHeight="1">
      <c r="A66" s="6"/>
      <c r="B66" s="107" t="s">
        <v>215</v>
      </c>
      <c r="C66" s="214" t="s">
        <v>156</v>
      </c>
      <c r="D66" s="108">
        <f>IF(C66="Sí",1)+IF(C66="No",0)</f>
        <v>1</v>
      </c>
      <c r="E66" s="198"/>
      <c r="F66" s="109">
        <f>IF(E65=0,(D66*$G$4))+IF(E65=1,(D66*$L$4))+IF(E65=2,(D66*$K$4))+IF(E65=3,(D66*$J$4))+IF(E65=4,(D66*$I$4))+IF(E65=5,(D66*$H$4))</f>
        <v>0.2</v>
      </c>
      <c r="G66" s="110">
        <v>0</v>
      </c>
      <c r="H66" s="110">
        <f>F64/5</f>
        <v>0</v>
      </c>
      <c r="I66" s="110">
        <f>F64/4</f>
        <v>0</v>
      </c>
      <c r="J66" s="110">
        <f>F64/3</f>
        <v>0</v>
      </c>
      <c r="K66" s="110">
        <f>F64/2</f>
        <v>0</v>
      </c>
      <c r="L66" s="110">
        <f>F64</f>
        <v>0</v>
      </c>
      <c r="M66" s="230" t="s">
        <v>156</v>
      </c>
      <c r="N66" s="231">
        <f>IF(M66="Sí",1)+IF(M66="No",0)</f>
        <v>1</v>
      </c>
      <c r="O66" s="232">
        <f>F66*N66</f>
        <v>0.2</v>
      </c>
    </row>
    <row r="67" spans="1:20">
      <c r="A67" s="6"/>
      <c r="B67" s="107" t="s">
        <v>150</v>
      </c>
      <c r="C67" s="214" t="s">
        <v>156</v>
      </c>
      <c r="D67" s="108">
        <f>IF(C67="Sí",1)+IF(C67="No",0)</f>
        <v>1</v>
      </c>
      <c r="E67" s="198"/>
      <c r="F67" s="109">
        <f>IF(E65=0,(D67*$G$4))+IF(E65=1,(D67*$L$4))+IF(E65=2,(D67*$K$4))+IF(E65=3,(D67*$J$4))+IF(E65=4,(D67*$I$4))+IF(E65=5,(D67*$H$4))</f>
        <v>0.2</v>
      </c>
      <c r="G67" s="110">
        <v>0</v>
      </c>
      <c r="H67" s="110">
        <f>F65/5</f>
        <v>0.04</v>
      </c>
      <c r="I67" s="110">
        <f>F65/4</f>
        <v>0.05</v>
      </c>
      <c r="J67" s="110">
        <f>F65/3</f>
        <v>6.6666666666666666E-2</v>
      </c>
      <c r="K67" s="110">
        <f>F65/2</f>
        <v>0.1</v>
      </c>
      <c r="L67" s="110">
        <f>F65</f>
        <v>0.2</v>
      </c>
      <c r="M67" s="230" t="s">
        <v>156</v>
      </c>
      <c r="N67" s="231">
        <f>IF(M67="Sí",1)+IF(M67="No",0)</f>
        <v>1</v>
      </c>
      <c r="O67" s="232">
        <f>F67*N67</f>
        <v>0.2</v>
      </c>
    </row>
    <row r="68" spans="1:20" ht="15" customHeight="1" thickBot="1">
      <c r="A68" s="6"/>
      <c r="B68" s="107" t="s">
        <v>149</v>
      </c>
      <c r="C68" s="214" t="s">
        <v>156</v>
      </c>
      <c r="D68" s="108">
        <f>IF(C68="Sí",1)+IF(C68="No",0)</f>
        <v>1</v>
      </c>
      <c r="E68" s="198"/>
      <c r="F68" s="109">
        <f>IF(E65=0,(D68*$G$4))+IF(E65=1,(D68*$L$4))+IF(E65=2,(D68*$K$4))+IF(E65=3,(D68*$J$4))+IF(E65=4,(D68*$I$4))+IF(E65=5,(D68*$H$4))</f>
        <v>0.2</v>
      </c>
      <c r="G68" s="110">
        <v>0</v>
      </c>
      <c r="H68" s="110">
        <f>F66/5</f>
        <v>0.04</v>
      </c>
      <c r="I68" s="110">
        <f>F66/4</f>
        <v>0.05</v>
      </c>
      <c r="J68" s="110">
        <f>F66/3</f>
        <v>6.6666666666666666E-2</v>
      </c>
      <c r="K68" s="110">
        <f>F66/2</f>
        <v>0.1</v>
      </c>
      <c r="L68" s="110">
        <f>F66</f>
        <v>0.2</v>
      </c>
      <c r="M68" s="230" t="s">
        <v>156</v>
      </c>
      <c r="N68" s="231">
        <f>IF(M68="Sí",1)+IF(M68="No",0)</f>
        <v>1</v>
      </c>
      <c r="O68" s="232">
        <f>F68*N68</f>
        <v>0.2</v>
      </c>
    </row>
    <row r="69" spans="1:20" ht="15" thickBot="1">
      <c r="A69" s="6"/>
      <c r="B69" s="107" t="s">
        <v>151</v>
      </c>
      <c r="C69" s="214" t="s">
        <v>156</v>
      </c>
      <c r="D69" s="108">
        <f t="shared" ref="D69" si="6">IF(C69="Sí",1)+IF(C69="No",0)</f>
        <v>1</v>
      </c>
      <c r="E69" s="199"/>
      <c r="F69" s="109">
        <f>IF(E65=0,(D69*$G$4))+IF(E65=1,(D69*$L$4))+IF(E65=2,(D69*$K$4))+IF(E65=3,(D69*$J$4))+IF(E65=4,(D69*$I$4))+IF(E65=5,(D69*$H$4))</f>
        <v>0.2</v>
      </c>
      <c r="G69" s="110">
        <v>0</v>
      </c>
      <c r="H69" s="110">
        <f>F67/5</f>
        <v>0.04</v>
      </c>
      <c r="I69" s="110">
        <f>F67/4</f>
        <v>0.05</v>
      </c>
      <c r="J69" s="110">
        <f>F67/3</f>
        <v>6.6666666666666666E-2</v>
      </c>
      <c r="K69" s="110">
        <f>F67/2</f>
        <v>0.1</v>
      </c>
      <c r="L69" s="110">
        <f>F67</f>
        <v>0.2</v>
      </c>
      <c r="M69" s="230" t="s">
        <v>156</v>
      </c>
      <c r="N69" s="231">
        <f>IF(M69="Sí",1)+IF(M69="No",0)</f>
        <v>1</v>
      </c>
      <c r="O69" s="232">
        <f>F69*N69</f>
        <v>0.2</v>
      </c>
      <c r="P69" s="226">
        <f>O70</f>
        <v>1</v>
      </c>
      <c r="Q69" s="227">
        <f>IF(O70&gt;=70%,(O70))+IF(O70&lt;=70%,70%)</f>
        <v>1</v>
      </c>
    </row>
    <row r="70" spans="1:20">
      <c r="B70" s="5"/>
      <c r="C70" s="217"/>
      <c r="D70" s="5"/>
      <c r="E70" s="5"/>
      <c r="F70" s="5"/>
      <c r="G70" s="5"/>
      <c r="H70" s="5"/>
      <c r="I70" s="5"/>
      <c r="J70" s="5"/>
      <c r="K70" s="56"/>
      <c r="L70" s="56"/>
      <c r="M70" s="217"/>
      <c r="N70" s="217"/>
      <c r="O70" s="228">
        <f>SUM(O65:O69)</f>
        <v>1</v>
      </c>
    </row>
    <row r="71" spans="1:20">
      <c r="A71" s="119"/>
      <c r="B71" s="119"/>
      <c r="C71" s="229"/>
      <c r="D71" s="119"/>
      <c r="E71" s="119"/>
      <c r="F71" s="119"/>
      <c r="G71" s="119"/>
      <c r="H71" s="119"/>
      <c r="I71" s="119"/>
      <c r="J71" s="119"/>
      <c r="K71" s="119"/>
      <c r="L71" s="119"/>
      <c r="M71" s="229"/>
      <c r="N71" s="229"/>
      <c r="O71" s="233"/>
      <c r="P71" s="233"/>
      <c r="Q71" s="233"/>
      <c r="R71" s="119"/>
      <c r="S71" s="119"/>
      <c r="T71" s="119"/>
    </row>
    <row r="72" spans="1:20" ht="28.8">
      <c r="A72" s="6"/>
      <c r="B72" s="6"/>
      <c r="C72" s="211" t="s">
        <v>213</v>
      </c>
      <c r="D72" s="42"/>
      <c r="E72" s="42"/>
      <c r="F72" s="25" t="s">
        <v>228</v>
      </c>
      <c r="G72" s="42"/>
      <c r="H72" s="42"/>
      <c r="M72" s="211" t="s">
        <v>155</v>
      </c>
      <c r="O72" s="156" t="s">
        <v>216</v>
      </c>
    </row>
    <row r="73" spans="1:20">
      <c r="A73" s="26" t="str">
        <f>'Tabla Resultados FC'!C17</f>
        <v>MOT.2.2</v>
      </c>
      <c r="B73" s="30" t="str">
        <f>'Tabla Resultados FC'!D17</f>
        <v>Transición ecológica justa</v>
      </c>
      <c r="C73" s="212"/>
      <c r="D73" s="42"/>
      <c r="E73" s="42"/>
      <c r="F73" s="118">
        <v>1</v>
      </c>
      <c r="G73" s="42"/>
      <c r="H73" s="42"/>
      <c r="M73" s="212"/>
      <c r="O73" s="157"/>
    </row>
    <row r="74" spans="1:20">
      <c r="A74" s="6"/>
      <c r="B74" s="6"/>
      <c r="C74" s="213"/>
      <c r="D74" s="6"/>
      <c r="E74" s="6"/>
      <c r="F74" s="6"/>
      <c r="G74" s="6"/>
      <c r="H74" s="6"/>
      <c r="I74" s="6"/>
      <c r="J74" s="6"/>
      <c r="K74" s="6"/>
      <c r="L74" s="6"/>
      <c r="M74" s="213"/>
      <c r="N74" s="213"/>
      <c r="O74" s="223"/>
    </row>
    <row r="75" spans="1:20">
      <c r="A75" s="6"/>
      <c r="B75" s="107" t="s">
        <v>214</v>
      </c>
      <c r="C75" s="214" t="s">
        <v>156</v>
      </c>
      <c r="D75" s="108">
        <f>IF(C75="Sí",1)+IF(C75="No",0)</f>
        <v>1</v>
      </c>
      <c r="E75" s="197">
        <f>(COUNTIF(D75:D79,"1"))</f>
        <v>5</v>
      </c>
      <c r="F75" s="109">
        <f>IF(E75=0,(D75*$G$4))+IF(E75=1,(D75*$L$4))+IF(E75=2,(D75*$K$4))+IF(E75=3,(D75*$J$4))+IF(E75=4,(D75*$I$4))+IF(E75=5,(D75*$H$4))</f>
        <v>0.2</v>
      </c>
      <c r="G75" s="110">
        <v>0</v>
      </c>
      <c r="H75" s="110">
        <f>F73/5</f>
        <v>0.2</v>
      </c>
      <c r="I75" s="110">
        <f>F73/4</f>
        <v>0.25</v>
      </c>
      <c r="J75" s="110">
        <f>F73/3</f>
        <v>0.33333333333333331</v>
      </c>
      <c r="K75" s="110">
        <f>F73/2</f>
        <v>0.5</v>
      </c>
      <c r="L75" s="110">
        <f>F73</f>
        <v>1</v>
      </c>
      <c r="M75" s="230" t="s">
        <v>156</v>
      </c>
      <c r="N75" s="231">
        <f>IF(M75="Sí",1)+IF(M75="No",0)</f>
        <v>1</v>
      </c>
      <c r="O75" s="232">
        <f>F75*N75</f>
        <v>0.2</v>
      </c>
    </row>
    <row r="76" spans="1:20" ht="14.4" customHeight="1">
      <c r="A76" s="6"/>
      <c r="B76" s="107" t="s">
        <v>215</v>
      </c>
      <c r="C76" s="214" t="s">
        <v>156</v>
      </c>
      <c r="D76" s="108">
        <f>IF(C76="Sí",1)+IF(C76="No",0)</f>
        <v>1</v>
      </c>
      <c r="E76" s="198"/>
      <c r="F76" s="109">
        <f>IF(E75=0,(D76*$G$4))+IF(E75=1,(D76*$L$4))+IF(E75=2,(D76*$K$4))+IF(E75=3,(D76*$J$4))+IF(E75=4,(D76*$I$4))+IF(E75=5,(D76*$H$4))</f>
        <v>0.2</v>
      </c>
      <c r="G76" s="110">
        <v>0</v>
      </c>
      <c r="H76" s="110">
        <f>F74/5</f>
        <v>0</v>
      </c>
      <c r="I76" s="110">
        <f>F74/4</f>
        <v>0</v>
      </c>
      <c r="J76" s="110">
        <f>F74/3</f>
        <v>0</v>
      </c>
      <c r="K76" s="110">
        <f>F74/2</f>
        <v>0</v>
      </c>
      <c r="L76" s="110">
        <f>F74</f>
        <v>0</v>
      </c>
      <c r="M76" s="230" t="s">
        <v>156</v>
      </c>
      <c r="N76" s="231">
        <f>IF(M76="Sí",1)+IF(M76="No",0)</f>
        <v>1</v>
      </c>
      <c r="O76" s="232">
        <f>F76*N76</f>
        <v>0.2</v>
      </c>
    </row>
    <row r="77" spans="1:20">
      <c r="A77" s="6"/>
      <c r="B77" s="107" t="s">
        <v>150</v>
      </c>
      <c r="C77" s="214" t="s">
        <v>156</v>
      </c>
      <c r="D77" s="108">
        <f>IF(C77="Sí",1)+IF(C77="No",0)</f>
        <v>1</v>
      </c>
      <c r="E77" s="198"/>
      <c r="F77" s="109">
        <f>IF(E75=0,(D77*$G$4))+IF(E75=1,(D77*$L$4))+IF(E75=2,(D77*$K$4))+IF(E75=3,(D77*$J$4))+IF(E75=4,(D77*$I$4))+IF(E75=5,(D77*$H$4))</f>
        <v>0.2</v>
      </c>
      <c r="G77" s="110">
        <v>0</v>
      </c>
      <c r="H77" s="110">
        <f>F75/5</f>
        <v>0.04</v>
      </c>
      <c r="I77" s="110">
        <f>F75/4</f>
        <v>0.05</v>
      </c>
      <c r="J77" s="110">
        <f>F75/3</f>
        <v>6.6666666666666666E-2</v>
      </c>
      <c r="K77" s="110">
        <f>F75/2</f>
        <v>0.1</v>
      </c>
      <c r="L77" s="110">
        <f>F75</f>
        <v>0.2</v>
      </c>
      <c r="M77" s="230" t="s">
        <v>156</v>
      </c>
      <c r="N77" s="231">
        <f>IF(M77="Sí",1)+IF(M77="No",0)</f>
        <v>1</v>
      </c>
      <c r="O77" s="232">
        <f>F77*N77</f>
        <v>0.2</v>
      </c>
    </row>
    <row r="78" spans="1:20" ht="15" customHeight="1" thickBot="1">
      <c r="A78" s="6"/>
      <c r="B78" s="107" t="s">
        <v>149</v>
      </c>
      <c r="C78" s="214" t="s">
        <v>156</v>
      </c>
      <c r="D78" s="108">
        <f>IF(C78="Sí",1)+IF(C78="No",0)</f>
        <v>1</v>
      </c>
      <c r="E78" s="198"/>
      <c r="F78" s="109">
        <f>IF(E75=0,(D78*$G$4))+IF(E75=1,(D78*$L$4))+IF(E75=2,(D78*$K$4))+IF(E75=3,(D78*$J$4))+IF(E75=4,(D78*$I$4))+IF(E75=5,(D78*$H$4))</f>
        <v>0.2</v>
      </c>
      <c r="G78" s="110">
        <v>0</v>
      </c>
      <c r="H78" s="110">
        <f>F76/5</f>
        <v>0.04</v>
      </c>
      <c r="I78" s="110">
        <f>F76/4</f>
        <v>0.05</v>
      </c>
      <c r="J78" s="110">
        <f>F76/3</f>
        <v>6.6666666666666666E-2</v>
      </c>
      <c r="K78" s="110">
        <f>F76/2</f>
        <v>0.1</v>
      </c>
      <c r="L78" s="110">
        <f>F76</f>
        <v>0.2</v>
      </c>
      <c r="M78" s="230" t="s">
        <v>156</v>
      </c>
      <c r="N78" s="231">
        <f>IF(M78="Sí",1)+IF(M78="No",0)</f>
        <v>1</v>
      </c>
      <c r="O78" s="232">
        <f>F78*N78</f>
        <v>0.2</v>
      </c>
    </row>
    <row r="79" spans="1:20" ht="15" thickBot="1">
      <c r="A79" s="6"/>
      <c r="B79" s="107" t="s">
        <v>151</v>
      </c>
      <c r="C79" s="214" t="s">
        <v>156</v>
      </c>
      <c r="D79" s="108">
        <f t="shared" ref="D79" si="7">IF(C79="Sí",1)+IF(C79="No",0)</f>
        <v>1</v>
      </c>
      <c r="E79" s="199"/>
      <c r="F79" s="109">
        <f>IF(E75=0,(D79*$G$4))+IF(E75=1,(D79*$L$4))+IF(E75=2,(D79*$K$4))+IF(E75=3,(D79*$J$4))+IF(E75=4,(D79*$I$4))+IF(E75=5,(D79*$H$4))</f>
        <v>0.2</v>
      </c>
      <c r="G79" s="110">
        <v>0</v>
      </c>
      <c r="H79" s="110">
        <f>F77/5</f>
        <v>0.04</v>
      </c>
      <c r="I79" s="110">
        <f>F77/4</f>
        <v>0.05</v>
      </c>
      <c r="J79" s="110">
        <f>F77/3</f>
        <v>6.6666666666666666E-2</v>
      </c>
      <c r="K79" s="110">
        <f>F77/2</f>
        <v>0.1</v>
      </c>
      <c r="L79" s="110">
        <f>F77</f>
        <v>0.2</v>
      </c>
      <c r="M79" s="230" t="s">
        <v>156</v>
      </c>
      <c r="N79" s="231">
        <f>IF(M79="Sí",1)+IF(M79="No",0)</f>
        <v>1</v>
      </c>
      <c r="O79" s="232">
        <f>F79*N79</f>
        <v>0.2</v>
      </c>
      <c r="P79" s="226">
        <f>O80</f>
        <v>1</v>
      </c>
      <c r="Q79" s="227">
        <f>IF(O80&gt;=70%,(O80))+IF(O80&lt;=70%,70%)</f>
        <v>1</v>
      </c>
    </row>
    <row r="80" spans="1:20">
      <c r="B80" s="5"/>
      <c r="C80" s="217"/>
      <c r="D80" s="5"/>
      <c r="E80" s="5"/>
      <c r="F80" s="5"/>
      <c r="G80" s="5"/>
      <c r="H80" s="5"/>
      <c r="I80" s="5"/>
      <c r="J80" s="5"/>
      <c r="K80" s="56"/>
      <c r="L80" s="56"/>
      <c r="M80" s="217"/>
      <c r="N80" s="217"/>
      <c r="O80" s="228">
        <f>SUM(O75:O79)</f>
        <v>1</v>
      </c>
    </row>
    <row r="82" spans="1:17" ht="28.8">
      <c r="A82" s="6"/>
      <c r="B82" s="6"/>
      <c r="C82" s="211" t="s">
        <v>213</v>
      </c>
      <c r="D82" s="42"/>
      <c r="E82" s="42"/>
      <c r="F82" s="25" t="s">
        <v>228</v>
      </c>
      <c r="G82" s="42"/>
      <c r="H82" s="42"/>
      <c r="M82" s="211" t="s">
        <v>155</v>
      </c>
      <c r="O82" s="156" t="s">
        <v>216</v>
      </c>
    </row>
    <row r="83" spans="1:17">
      <c r="A83" s="26" t="str">
        <f>'Tabla Resultados FC'!C18</f>
        <v>MOT.3.1</v>
      </c>
      <c r="B83" s="30" t="str">
        <f>'Tabla Resultados FC'!D18</f>
        <v>Ocupación del suelo racional y equilibrada. Regeneración frente a expansión</v>
      </c>
      <c r="C83" s="212"/>
      <c r="D83" s="42"/>
      <c r="E83" s="42"/>
      <c r="F83" s="118">
        <v>1</v>
      </c>
      <c r="G83" s="42"/>
      <c r="H83" s="42"/>
      <c r="M83" s="212"/>
      <c r="O83" s="157"/>
    </row>
    <row r="84" spans="1:17">
      <c r="A84" s="6"/>
      <c r="B84" s="6"/>
      <c r="C84" s="213"/>
      <c r="D84" s="6"/>
      <c r="E84" s="6"/>
      <c r="F84" s="6"/>
      <c r="G84" s="6"/>
      <c r="H84" s="6"/>
      <c r="I84" s="6"/>
      <c r="J84" s="6"/>
      <c r="K84" s="6"/>
      <c r="L84" s="6"/>
      <c r="M84" s="213"/>
      <c r="N84" s="213"/>
      <c r="O84" s="223"/>
    </row>
    <row r="85" spans="1:17">
      <c r="A85" s="6"/>
      <c r="B85" s="107" t="s">
        <v>214</v>
      </c>
      <c r="C85" s="214" t="s">
        <v>156</v>
      </c>
      <c r="D85" s="108">
        <f>IF(C85="Sí",1)+IF(C85="No",0)</f>
        <v>1</v>
      </c>
      <c r="E85" s="197">
        <f>(COUNTIF(D85:D89,"1"))</f>
        <v>5</v>
      </c>
      <c r="F85" s="109">
        <f>IF(E85=0,(D85*$G$4))+IF(E85=1,(D85*$L$4))+IF(E85=2,(D85*$K$4))+IF(E85=3,(D85*$J$4))+IF(E85=4,(D85*$I$4))+IF(E85=5,(D85*$H$4))</f>
        <v>0.2</v>
      </c>
      <c r="G85" s="110">
        <v>0</v>
      </c>
      <c r="H85" s="110">
        <f>F83/5</f>
        <v>0.2</v>
      </c>
      <c r="I85" s="110">
        <f>F83/4</f>
        <v>0.25</v>
      </c>
      <c r="J85" s="110">
        <f>F83/3</f>
        <v>0.33333333333333331</v>
      </c>
      <c r="K85" s="110">
        <f>F83/2</f>
        <v>0.5</v>
      </c>
      <c r="L85" s="110">
        <f>F83</f>
        <v>1</v>
      </c>
      <c r="M85" s="230" t="s">
        <v>156</v>
      </c>
      <c r="N85" s="231">
        <f>IF(M85="Sí",1)+IF(M85="No",0)</f>
        <v>1</v>
      </c>
      <c r="O85" s="232">
        <f>F85*N85</f>
        <v>0.2</v>
      </c>
    </row>
    <row r="86" spans="1:17" ht="14.4" customHeight="1">
      <c r="A86" s="6"/>
      <c r="B86" s="107" t="s">
        <v>215</v>
      </c>
      <c r="C86" s="214" t="s">
        <v>156</v>
      </c>
      <c r="D86" s="108">
        <f>IF(C86="Sí",1)+IF(C86="No",0)</f>
        <v>1</v>
      </c>
      <c r="E86" s="198"/>
      <c r="F86" s="109">
        <f>IF(E85=0,(D86*$G$4))+IF(E85=1,(D86*$L$4))+IF(E85=2,(D86*$K$4))+IF(E85=3,(D86*$J$4))+IF(E85=4,(D86*$I$4))+IF(E85=5,(D86*$H$4))</f>
        <v>0.2</v>
      </c>
      <c r="G86" s="110">
        <v>0</v>
      </c>
      <c r="H86" s="110">
        <f>F84/5</f>
        <v>0</v>
      </c>
      <c r="I86" s="110">
        <f>F84/4</f>
        <v>0</v>
      </c>
      <c r="J86" s="110">
        <f>F84/3</f>
        <v>0</v>
      </c>
      <c r="K86" s="110">
        <f>F84/2</f>
        <v>0</v>
      </c>
      <c r="L86" s="110">
        <f>F84</f>
        <v>0</v>
      </c>
      <c r="M86" s="230" t="s">
        <v>156</v>
      </c>
      <c r="N86" s="231">
        <f>IF(M86="Sí",1)+IF(M86="No",0)</f>
        <v>1</v>
      </c>
      <c r="O86" s="232">
        <f>F86*N86</f>
        <v>0.2</v>
      </c>
    </row>
    <row r="87" spans="1:17">
      <c r="A87" s="6"/>
      <c r="B87" s="107" t="s">
        <v>150</v>
      </c>
      <c r="C87" s="214" t="s">
        <v>156</v>
      </c>
      <c r="D87" s="108">
        <f>IF(C87="Sí",1)+IF(C87="No",0)</f>
        <v>1</v>
      </c>
      <c r="E87" s="198"/>
      <c r="F87" s="109">
        <f>IF(E85=0,(D87*$G$4))+IF(E85=1,(D87*$L$4))+IF(E85=2,(D87*$K$4))+IF(E85=3,(D87*$J$4))+IF(E85=4,(D87*$I$4))+IF(E85=5,(D87*$H$4))</f>
        <v>0.2</v>
      </c>
      <c r="G87" s="110">
        <v>0</v>
      </c>
      <c r="H87" s="110">
        <f>F85/5</f>
        <v>0.04</v>
      </c>
      <c r="I87" s="110">
        <f>F85/4</f>
        <v>0.05</v>
      </c>
      <c r="J87" s="110">
        <f>F85/3</f>
        <v>6.6666666666666666E-2</v>
      </c>
      <c r="K87" s="110">
        <f>F85/2</f>
        <v>0.1</v>
      </c>
      <c r="L87" s="110">
        <f>F85</f>
        <v>0.2</v>
      </c>
      <c r="M87" s="230" t="s">
        <v>156</v>
      </c>
      <c r="N87" s="231">
        <f>IF(M87="Sí",1)+IF(M87="No",0)</f>
        <v>1</v>
      </c>
      <c r="O87" s="232">
        <f>F87*N87</f>
        <v>0.2</v>
      </c>
    </row>
    <row r="88" spans="1:17" ht="15" customHeight="1" thickBot="1">
      <c r="A88" s="6"/>
      <c r="B88" s="107" t="s">
        <v>149</v>
      </c>
      <c r="C88" s="214" t="s">
        <v>156</v>
      </c>
      <c r="D88" s="108">
        <f>IF(C88="Sí",1)+IF(C88="No",0)</f>
        <v>1</v>
      </c>
      <c r="E88" s="198"/>
      <c r="F88" s="109">
        <f>IF(E85=0,(D88*$G$4))+IF(E85=1,(D88*$L$4))+IF(E85=2,(D88*$K$4))+IF(E85=3,(D88*$J$4))+IF(E85=4,(D88*$I$4))+IF(E85=5,(D88*$H$4))</f>
        <v>0.2</v>
      </c>
      <c r="G88" s="110">
        <v>0</v>
      </c>
      <c r="H88" s="110">
        <f>F86/5</f>
        <v>0.04</v>
      </c>
      <c r="I88" s="110">
        <f>F86/4</f>
        <v>0.05</v>
      </c>
      <c r="J88" s="110">
        <f>F86/3</f>
        <v>6.6666666666666666E-2</v>
      </c>
      <c r="K88" s="110">
        <f>F86/2</f>
        <v>0.1</v>
      </c>
      <c r="L88" s="110">
        <f>F86</f>
        <v>0.2</v>
      </c>
      <c r="M88" s="230" t="s">
        <v>156</v>
      </c>
      <c r="N88" s="231">
        <f>IF(M88="Sí",1)+IF(M88="No",0)</f>
        <v>1</v>
      </c>
      <c r="O88" s="232">
        <f>F88*N88</f>
        <v>0.2</v>
      </c>
    </row>
    <row r="89" spans="1:17" ht="15" thickBot="1">
      <c r="A89" s="6"/>
      <c r="B89" s="107" t="s">
        <v>151</v>
      </c>
      <c r="C89" s="214" t="s">
        <v>156</v>
      </c>
      <c r="D89" s="108">
        <f t="shared" ref="D89" si="8">IF(C89="Sí",1)+IF(C89="No",0)</f>
        <v>1</v>
      </c>
      <c r="E89" s="199"/>
      <c r="F89" s="109">
        <f>IF(E85=0,(D89*$G$4))+IF(E85=1,(D89*$L$4))+IF(E85=2,(D89*$K$4))+IF(E85=3,(D89*$J$4))+IF(E85=4,(D89*$I$4))+IF(E85=5,(D89*$H$4))</f>
        <v>0.2</v>
      </c>
      <c r="G89" s="110">
        <v>0</v>
      </c>
      <c r="H89" s="110">
        <f>F87/5</f>
        <v>0.04</v>
      </c>
      <c r="I89" s="110">
        <f>F87/4</f>
        <v>0.05</v>
      </c>
      <c r="J89" s="110">
        <f>F87/3</f>
        <v>6.6666666666666666E-2</v>
      </c>
      <c r="K89" s="110">
        <f>F87/2</f>
        <v>0.1</v>
      </c>
      <c r="L89" s="110">
        <f>F87</f>
        <v>0.2</v>
      </c>
      <c r="M89" s="230" t="s">
        <v>156</v>
      </c>
      <c r="N89" s="231">
        <f>IF(M89="Sí",1)+IF(M89="No",0)</f>
        <v>1</v>
      </c>
      <c r="O89" s="232">
        <f>F89*N89</f>
        <v>0.2</v>
      </c>
      <c r="P89" s="226">
        <f>O90</f>
        <v>1</v>
      </c>
      <c r="Q89" s="227">
        <f>IF(O90&gt;=70%,(O90))+IF(O90&lt;=70%,70%)</f>
        <v>1</v>
      </c>
    </row>
    <row r="90" spans="1:17">
      <c r="B90" s="5"/>
      <c r="C90" s="217"/>
      <c r="D90" s="5"/>
      <c r="E90" s="5"/>
      <c r="F90" s="5"/>
      <c r="G90" s="5"/>
      <c r="H90" s="5"/>
      <c r="I90" s="5"/>
      <c r="J90" s="5"/>
      <c r="K90" s="56"/>
      <c r="L90" s="56"/>
      <c r="M90" s="217"/>
      <c r="N90" s="217"/>
      <c r="O90" s="228">
        <f>SUM(O85:O89)</f>
        <v>1</v>
      </c>
    </row>
    <row r="92" spans="1:17" ht="28.8">
      <c r="A92" s="6"/>
      <c r="B92" s="6"/>
      <c r="C92" s="211" t="s">
        <v>213</v>
      </c>
      <c r="D92" s="42"/>
      <c r="E92" s="42"/>
      <c r="F92" s="25" t="s">
        <v>228</v>
      </c>
      <c r="G92" s="42"/>
      <c r="H92" s="42"/>
      <c r="M92" s="211" t="s">
        <v>155</v>
      </c>
      <c r="O92" s="156" t="s">
        <v>216</v>
      </c>
    </row>
    <row r="93" spans="1:17" ht="28.8">
      <c r="A93" s="26" t="str">
        <f>'Tabla Resultados FC'!C19</f>
        <v>MOT.3.2</v>
      </c>
      <c r="B93" s="30" t="str">
        <f>'Tabla Resultados FC'!D19</f>
        <v>Ocupación y ordenación de los suelos hacia la eficiencia del metabolismo territorial y la movilidad sostenible</v>
      </c>
      <c r="C93" s="212"/>
      <c r="D93" s="42"/>
      <c r="E93" s="42"/>
      <c r="F93" s="118">
        <v>1</v>
      </c>
      <c r="G93" s="42"/>
      <c r="H93" s="42"/>
      <c r="M93" s="212"/>
      <c r="O93" s="157"/>
    </row>
    <row r="94" spans="1:17">
      <c r="A94" s="6"/>
      <c r="B94" s="6"/>
      <c r="C94" s="213"/>
      <c r="D94" s="6"/>
      <c r="E94" s="6"/>
      <c r="F94" s="6"/>
      <c r="G94" s="6"/>
      <c r="H94" s="6"/>
      <c r="I94" s="6"/>
      <c r="J94" s="6"/>
      <c r="K94" s="6"/>
      <c r="L94" s="6"/>
      <c r="M94" s="213"/>
      <c r="N94" s="213"/>
      <c r="O94" s="223"/>
    </row>
    <row r="95" spans="1:17">
      <c r="A95" s="6"/>
      <c r="B95" s="107" t="s">
        <v>214</v>
      </c>
      <c r="C95" s="214" t="s">
        <v>156</v>
      </c>
      <c r="D95" s="108">
        <f>IF(C95="Sí",1)+IF(C95="No",0)</f>
        <v>1</v>
      </c>
      <c r="E95" s="197">
        <f>(COUNTIF(D95:D99,"1"))</f>
        <v>5</v>
      </c>
      <c r="F95" s="109">
        <f>IF(E95=0,(D95*$G$4))+IF(E95=1,(D95*$L$4))+IF(E95=2,(D95*$K$4))+IF(E95=3,(D95*$J$4))+IF(E95=4,(D95*$I$4))+IF(E95=5,(D95*$H$4))</f>
        <v>0.2</v>
      </c>
      <c r="G95" s="110">
        <v>0</v>
      </c>
      <c r="H95" s="110">
        <f>F93/5</f>
        <v>0.2</v>
      </c>
      <c r="I95" s="110">
        <f>F93/4</f>
        <v>0.25</v>
      </c>
      <c r="J95" s="110">
        <f>F93/3</f>
        <v>0.33333333333333331</v>
      </c>
      <c r="K95" s="110">
        <f>F93/2</f>
        <v>0.5</v>
      </c>
      <c r="L95" s="110">
        <f>F93</f>
        <v>1</v>
      </c>
      <c r="M95" s="230" t="s">
        <v>156</v>
      </c>
      <c r="N95" s="231">
        <f>IF(M95="Sí",1)+IF(M95="No",0)</f>
        <v>1</v>
      </c>
      <c r="O95" s="232">
        <f>F95*N95</f>
        <v>0.2</v>
      </c>
    </row>
    <row r="96" spans="1:17" ht="14.4" customHeight="1">
      <c r="A96" s="6"/>
      <c r="B96" s="107" t="s">
        <v>215</v>
      </c>
      <c r="C96" s="214" t="s">
        <v>156</v>
      </c>
      <c r="D96" s="108">
        <f>IF(C96="Sí",1)+IF(C96="No",0)</f>
        <v>1</v>
      </c>
      <c r="E96" s="198"/>
      <c r="F96" s="109">
        <f>IF(E95=0,(D96*$G$4))+IF(E95=1,(D96*$L$4))+IF(E95=2,(D96*$K$4))+IF(E95=3,(D96*$J$4))+IF(E95=4,(D96*$I$4))+IF(E95=5,(D96*$H$4))</f>
        <v>0.2</v>
      </c>
      <c r="G96" s="110">
        <v>0</v>
      </c>
      <c r="H96" s="110">
        <f>F94/5</f>
        <v>0</v>
      </c>
      <c r="I96" s="110">
        <f>F94/4</f>
        <v>0</v>
      </c>
      <c r="J96" s="110">
        <f>F94/3</f>
        <v>0</v>
      </c>
      <c r="K96" s="110">
        <f>F94/2</f>
        <v>0</v>
      </c>
      <c r="L96" s="110">
        <f>F94</f>
        <v>0</v>
      </c>
      <c r="M96" s="230" t="s">
        <v>156</v>
      </c>
      <c r="N96" s="231">
        <f>IF(M96="Sí",1)+IF(M96="No",0)</f>
        <v>1</v>
      </c>
      <c r="O96" s="232">
        <f>F96*N96</f>
        <v>0.2</v>
      </c>
    </row>
    <row r="97" spans="1:17">
      <c r="A97" s="6"/>
      <c r="B97" s="107" t="s">
        <v>150</v>
      </c>
      <c r="C97" s="214" t="s">
        <v>156</v>
      </c>
      <c r="D97" s="108">
        <f>IF(C97="Sí",1)+IF(C97="No",0)</f>
        <v>1</v>
      </c>
      <c r="E97" s="198"/>
      <c r="F97" s="109">
        <f>IF(E95=0,(D97*$G$4))+IF(E95=1,(D97*$L$4))+IF(E95=2,(D97*$K$4))+IF(E95=3,(D97*$J$4))+IF(E95=4,(D97*$I$4))+IF(E95=5,(D97*$H$4))</f>
        <v>0.2</v>
      </c>
      <c r="G97" s="110">
        <v>0</v>
      </c>
      <c r="H97" s="110">
        <f>F95/5</f>
        <v>0.04</v>
      </c>
      <c r="I97" s="110">
        <f>F95/4</f>
        <v>0.05</v>
      </c>
      <c r="J97" s="110">
        <f>F95/3</f>
        <v>6.6666666666666666E-2</v>
      </c>
      <c r="K97" s="110">
        <f>F95/2</f>
        <v>0.1</v>
      </c>
      <c r="L97" s="110">
        <f>F95</f>
        <v>0.2</v>
      </c>
      <c r="M97" s="230" t="s">
        <v>156</v>
      </c>
      <c r="N97" s="231">
        <f>IF(M97="Sí",1)+IF(M97="No",0)</f>
        <v>1</v>
      </c>
      <c r="O97" s="232">
        <f>F97*N97</f>
        <v>0.2</v>
      </c>
    </row>
    <row r="98" spans="1:17" ht="15" customHeight="1" thickBot="1">
      <c r="A98" s="6"/>
      <c r="B98" s="107" t="s">
        <v>149</v>
      </c>
      <c r="C98" s="214" t="s">
        <v>156</v>
      </c>
      <c r="D98" s="108">
        <f>IF(C98="Sí",1)+IF(C98="No",0)</f>
        <v>1</v>
      </c>
      <c r="E98" s="198"/>
      <c r="F98" s="109">
        <f>IF(E95=0,(D98*$G$4))+IF(E95=1,(D98*$L$4))+IF(E95=2,(D98*$K$4))+IF(E95=3,(D98*$J$4))+IF(E95=4,(D98*$I$4))+IF(E95=5,(D98*$H$4))</f>
        <v>0.2</v>
      </c>
      <c r="G98" s="110">
        <v>0</v>
      </c>
      <c r="H98" s="110">
        <f>F96/5</f>
        <v>0.04</v>
      </c>
      <c r="I98" s="110">
        <f>F96/4</f>
        <v>0.05</v>
      </c>
      <c r="J98" s="110">
        <f>F96/3</f>
        <v>6.6666666666666666E-2</v>
      </c>
      <c r="K98" s="110">
        <f>F96/2</f>
        <v>0.1</v>
      </c>
      <c r="L98" s="110">
        <f>F96</f>
        <v>0.2</v>
      </c>
      <c r="M98" s="230" t="s">
        <v>156</v>
      </c>
      <c r="N98" s="231">
        <f>IF(M98="Sí",1)+IF(M98="No",0)</f>
        <v>1</v>
      </c>
      <c r="O98" s="232">
        <f>F98*N98</f>
        <v>0.2</v>
      </c>
    </row>
    <row r="99" spans="1:17" ht="15" thickBot="1">
      <c r="A99" s="6"/>
      <c r="B99" s="107" t="s">
        <v>151</v>
      </c>
      <c r="C99" s="214" t="s">
        <v>156</v>
      </c>
      <c r="D99" s="108">
        <f t="shared" ref="D99" si="9">IF(C99="Sí",1)+IF(C99="No",0)</f>
        <v>1</v>
      </c>
      <c r="E99" s="199"/>
      <c r="F99" s="109">
        <f>IF(E95=0,(D99*$G$4))+IF(E95=1,(D99*$L$4))+IF(E95=2,(D99*$K$4))+IF(E95=3,(D99*$J$4))+IF(E95=4,(D99*$I$4))+IF(E95=5,(D99*$H$4))</f>
        <v>0.2</v>
      </c>
      <c r="G99" s="110">
        <v>0</v>
      </c>
      <c r="H99" s="110">
        <f>F97/5</f>
        <v>0.04</v>
      </c>
      <c r="I99" s="110">
        <f>F97/4</f>
        <v>0.05</v>
      </c>
      <c r="J99" s="110">
        <f>F97/3</f>
        <v>6.6666666666666666E-2</v>
      </c>
      <c r="K99" s="110">
        <f>F97/2</f>
        <v>0.1</v>
      </c>
      <c r="L99" s="110">
        <f>F97</f>
        <v>0.2</v>
      </c>
      <c r="M99" s="230" t="s">
        <v>156</v>
      </c>
      <c r="N99" s="231">
        <f>IF(M99="Sí",1)+IF(M99="No",0)</f>
        <v>1</v>
      </c>
      <c r="O99" s="232">
        <f>F99*N99</f>
        <v>0.2</v>
      </c>
      <c r="P99" s="226">
        <f>O100</f>
        <v>1</v>
      </c>
      <c r="Q99" s="227">
        <f>IF(O100&gt;=70%,(O100))+IF(O100&lt;=70%,70%)</f>
        <v>1</v>
      </c>
    </row>
    <row r="100" spans="1:17">
      <c r="B100" s="5"/>
      <c r="C100" s="217"/>
      <c r="D100" s="5"/>
      <c r="E100" s="5"/>
      <c r="F100" s="5"/>
      <c r="G100" s="5"/>
      <c r="H100" s="5"/>
      <c r="I100" s="5"/>
      <c r="J100" s="5"/>
      <c r="K100" s="56"/>
      <c r="L100" s="56"/>
      <c r="M100" s="217"/>
      <c r="N100" s="217"/>
      <c r="O100" s="228">
        <f>SUM(O95:O99)</f>
        <v>1</v>
      </c>
    </row>
    <row r="102" spans="1:17" ht="14.4" customHeight="1">
      <c r="A102" s="6"/>
      <c r="B102" s="6"/>
      <c r="C102" s="211" t="s">
        <v>213</v>
      </c>
      <c r="D102" s="42"/>
      <c r="E102" s="42"/>
      <c r="F102" s="25" t="s">
        <v>228</v>
      </c>
      <c r="G102" s="42"/>
      <c r="H102" s="42"/>
      <c r="M102" s="211" t="s">
        <v>155</v>
      </c>
      <c r="O102" s="156" t="s">
        <v>216</v>
      </c>
    </row>
    <row r="103" spans="1:17">
      <c r="A103" s="26" t="str">
        <f>'Tabla Resultados FC'!C20</f>
        <v>MOT.4.1</v>
      </c>
      <c r="B103" s="30" t="str">
        <f>'Tabla Resultados FC'!D20</f>
        <v>Identificación  y evaluación de riesgos, vulnerabilidades y capacidad de adaptación</v>
      </c>
      <c r="C103" s="212"/>
      <c r="D103" s="42"/>
      <c r="E103" s="42"/>
      <c r="F103" s="118">
        <v>1</v>
      </c>
      <c r="G103" s="42"/>
      <c r="H103" s="42"/>
      <c r="M103" s="212"/>
      <c r="O103" s="157"/>
    </row>
    <row r="104" spans="1:17">
      <c r="A104" s="6"/>
      <c r="B104" s="6"/>
      <c r="C104" s="213"/>
      <c r="D104" s="6"/>
      <c r="E104" s="6"/>
      <c r="F104" s="6"/>
      <c r="G104" s="6"/>
      <c r="H104" s="6"/>
      <c r="I104" s="6"/>
      <c r="J104" s="6"/>
      <c r="K104" s="6"/>
      <c r="L104" s="6"/>
      <c r="M104" s="213"/>
      <c r="N104" s="213"/>
      <c r="O104" s="223"/>
    </row>
    <row r="105" spans="1:17">
      <c r="A105" s="6"/>
      <c r="B105" s="107" t="s">
        <v>214</v>
      </c>
      <c r="C105" s="214" t="s">
        <v>156</v>
      </c>
      <c r="D105" s="108">
        <f>IF(C105="Sí",1)+IF(C105="No",0)</f>
        <v>1</v>
      </c>
      <c r="E105" s="197">
        <f>(COUNTIF(D105:D109,"1"))</f>
        <v>5</v>
      </c>
      <c r="F105" s="109">
        <f>IF(E105=0,(D105*$G$4))+IF(E105=1,(D105*$L$4))+IF(E105=2,(D105*$K$4))+IF(E105=3,(D105*$J$4))+IF(E105=4,(D105*$I$4))+IF(E105=5,(D105*$H$4))</f>
        <v>0.2</v>
      </c>
      <c r="G105" s="110">
        <v>0</v>
      </c>
      <c r="H105" s="110">
        <f>F103/5</f>
        <v>0.2</v>
      </c>
      <c r="I105" s="110">
        <f>F103/4</f>
        <v>0.25</v>
      </c>
      <c r="J105" s="110">
        <f>F103/3</f>
        <v>0.33333333333333331</v>
      </c>
      <c r="K105" s="110">
        <f>F103/2</f>
        <v>0.5</v>
      </c>
      <c r="L105" s="110">
        <f>F103</f>
        <v>1</v>
      </c>
      <c r="M105" s="230" t="s">
        <v>156</v>
      </c>
      <c r="N105" s="231">
        <f>IF(M105="Sí",1)+IF(M105="No",0)</f>
        <v>1</v>
      </c>
      <c r="O105" s="232">
        <f>F105*N105</f>
        <v>0.2</v>
      </c>
    </row>
    <row r="106" spans="1:17" ht="14.4" customHeight="1">
      <c r="A106" s="6"/>
      <c r="B106" s="107" t="s">
        <v>215</v>
      </c>
      <c r="C106" s="214" t="s">
        <v>156</v>
      </c>
      <c r="D106" s="108">
        <f>IF(C106="Sí",1)+IF(C106="No",0)</f>
        <v>1</v>
      </c>
      <c r="E106" s="198"/>
      <c r="F106" s="109">
        <f>IF(E105=0,(D106*$G$4))+IF(E105=1,(D106*$L$4))+IF(E105=2,(D106*$K$4))+IF(E105=3,(D106*$J$4))+IF(E105=4,(D106*$I$4))+IF(E105=5,(D106*$H$4))</f>
        <v>0.2</v>
      </c>
      <c r="G106" s="110">
        <v>0</v>
      </c>
      <c r="H106" s="110">
        <f>F104/5</f>
        <v>0</v>
      </c>
      <c r="I106" s="110">
        <f>F104/4</f>
        <v>0</v>
      </c>
      <c r="J106" s="110">
        <f>F104/3</f>
        <v>0</v>
      </c>
      <c r="K106" s="110">
        <f>F104/2</f>
        <v>0</v>
      </c>
      <c r="L106" s="110">
        <f>F104</f>
        <v>0</v>
      </c>
      <c r="M106" s="230" t="s">
        <v>156</v>
      </c>
      <c r="N106" s="231">
        <f>IF(M106="Sí",1)+IF(M106="No",0)</f>
        <v>1</v>
      </c>
      <c r="O106" s="232">
        <f>F106*N106</f>
        <v>0.2</v>
      </c>
    </row>
    <row r="107" spans="1:17">
      <c r="A107" s="6"/>
      <c r="B107" s="107" t="s">
        <v>150</v>
      </c>
      <c r="C107" s="214" t="s">
        <v>156</v>
      </c>
      <c r="D107" s="108">
        <f>IF(C107="Sí",1)+IF(C107="No",0)</f>
        <v>1</v>
      </c>
      <c r="E107" s="198"/>
      <c r="F107" s="109">
        <f>IF(E105=0,(D107*$G$4))+IF(E105=1,(D107*$L$4))+IF(E105=2,(D107*$K$4))+IF(E105=3,(D107*$J$4))+IF(E105=4,(D107*$I$4))+IF(E105=5,(D107*$H$4))</f>
        <v>0.2</v>
      </c>
      <c r="G107" s="110">
        <v>0</v>
      </c>
      <c r="H107" s="110">
        <f>F105/5</f>
        <v>0.04</v>
      </c>
      <c r="I107" s="110">
        <f>F105/4</f>
        <v>0.05</v>
      </c>
      <c r="J107" s="110">
        <f>F105/3</f>
        <v>6.6666666666666666E-2</v>
      </c>
      <c r="K107" s="110">
        <f>F105/2</f>
        <v>0.1</v>
      </c>
      <c r="L107" s="110">
        <f>F105</f>
        <v>0.2</v>
      </c>
      <c r="M107" s="230" t="s">
        <v>156</v>
      </c>
      <c r="N107" s="231">
        <f>IF(M107="Sí",1)+IF(M107="No",0)</f>
        <v>1</v>
      </c>
      <c r="O107" s="232">
        <f>F107*N107</f>
        <v>0.2</v>
      </c>
    </row>
    <row r="108" spans="1:17" ht="15" customHeight="1" thickBot="1">
      <c r="A108" s="6"/>
      <c r="B108" s="107" t="s">
        <v>149</v>
      </c>
      <c r="C108" s="214" t="s">
        <v>156</v>
      </c>
      <c r="D108" s="108">
        <f>IF(C108="Sí",1)+IF(C108="No",0)</f>
        <v>1</v>
      </c>
      <c r="E108" s="198"/>
      <c r="F108" s="109">
        <f>IF(E105=0,(D108*$G$4))+IF(E105=1,(D108*$L$4))+IF(E105=2,(D108*$K$4))+IF(E105=3,(D108*$J$4))+IF(E105=4,(D108*$I$4))+IF(E105=5,(D108*$H$4))</f>
        <v>0.2</v>
      </c>
      <c r="G108" s="110">
        <v>0</v>
      </c>
      <c r="H108" s="110">
        <f>F106/5</f>
        <v>0.04</v>
      </c>
      <c r="I108" s="110">
        <f>F106/4</f>
        <v>0.05</v>
      </c>
      <c r="J108" s="110">
        <f>F106/3</f>
        <v>6.6666666666666666E-2</v>
      </c>
      <c r="K108" s="110">
        <f>F106/2</f>
        <v>0.1</v>
      </c>
      <c r="L108" s="110">
        <f>F106</f>
        <v>0.2</v>
      </c>
      <c r="M108" s="230" t="s">
        <v>156</v>
      </c>
      <c r="N108" s="231">
        <f>IF(M108="Sí",1)+IF(M108="No",0)</f>
        <v>1</v>
      </c>
      <c r="O108" s="232">
        <f>F108*N108</f>
        <v>0.2</v>
      </c>
    </row>
    <row r="109" spans="1:17" ht="15" thickBot="1">
      <c r="A109" s="6"/>
      <c r="B109" s="107" t="s">
        <v>151</v>
      </c>
      <c r="C109" s="214" t="s">
        <v>156</v>
      </c>
      <c r="D109" s="108">
        <f t="shared" ref="D109" si="10">IF(C109="Sí",1)+IF(C109="No",0)</f>
        <v>1</v>
      </c>
      <c r="E109" s="199"/>
      <c r="F109" s="109">
        <f>IF(E105=0,(D109*$G$4))+IF(E105=1,(D109*$L$4))+IF(E105=2,(D109*$K$4))+IF(E105=3,(D109*$J$4))+IF(E105=4,(D109*$I$4))+IF(E105=5,(D109*$H$4))</f>
        <v>0.2</v>
      </c>
      <c r="G109" s="110">
        <v>0</v>
      </c>
      <c r="H109" s="110">
        <f>F107/5</f>
        <v>0.04</v>
      </c>
      <c r="I109" s="110">
        <f>F107/4</f>
        <v>0.05</v>
      </c>
      <c r="J109" s="110">
        <f>F107/3</f>
        <v>6.6666666666666666E-2</v>
      </c>
      <c r="K109" s="110">
        <f>F107/2</f>
        <v>0.1</v>
      </c>
      <c r="L109" s="110">
        <f>F107</f>
        <v>0.2</v>
      </c>
      <c r="M109" s="230" t="s">
        <v>156</v>
      </c>
      <c r="N109" s="231">
        <f>IF(M109="Sí",1)+IF(M109="No",0)</f>
        <v>1</v>
      </c>
      <c r="O109" s="232">
        <f>F109*N109</f>
        <v>0.2</v>
      </c>
      <c r="P109" s="226">
        <f>O110</f>
        <v>1</v>
      </c>
      <c r="Q109" s="227">
        <f>IF(O110&gt;=70%,(O110))+IF(O110&lt;=70%,70%)</f>
        <v>1</v>
      </c>
    </row>
    <row r="110" spans="1:17">
      <c r="B110" s="5"/>
      <c r="C110" s="217"/>
      <c r="D110" s="5"/>
      <c r="E110" s="5"/>
      <c r="F110" s="5"/>
      <c r="G110" s="5"/>
      <c r="H110" s="5"/>
      <c r="I110" s="5"/>
      <c r="J110" s="5"/>
      <c r="K110" s="56"/>
      <c r="L110" s="56"/>
      <c r="M110" s="217"/>
      <c r="N110" s="217"/>
      <c r="O110" s="228">
        <f>SUM(O105:O109)</f>
        <v>1</v>
      </c>
    </row>
    <row r="112" spans="1:17" ht="28.8">
      <c r="A112" s="6"/>
      <c r="B112" s="6"/>
      <c r="C112" s="211" t="s">
        <v>213</v>
      </c>
      <c r="D112" s="42"/>
      <c r="E112" s="42"/>
      <c r="F112" s="25" t="s">
        <v>228</v>
      </c>
      <c r="G112" s="42"/>
      <c r="H112" s="42"/>
      <c r="M112" s="211" t="s">
        <v>155</v>
      </c>
      <c r="O112" s="156" t="s">
        <v>216</v>
      </c>
    </row>
    <row r="113" spans="1:17">
      <c r="A113" s="26" t="str">
        <f>'Tabla Resultados FC'!C21</f>
        <v>MOT.4.2</v>
      </c>
      <c r="B113" s="30" t="str">
        <f>'Tabla Resultados FC'!D21</f>
        <v>Ocupación del territorio resiliente: adaptada e integrada</v>
      </c>
      <c r="C113" s="212"/>
      <c r="D113" s="42"/>
      <c r="E113" s="42"/>
      <c r="F113" s="118">
        <v>1</v>
      </c>
      <c r="G113" s="42"/>
      <c r="H113" s="42"/>
      <c r="M113" s="212"/>
      <c r="O113" s="157"/>
    </row>
    <row r="114" spans="1:17">
      <c r="A114" s="6"/>
      <c r="B114" s="6"/>
      <c r="C114" s="213"/>
      <c r="D114" s="6"/>
      <c r="E114" s="6"/>
      <c r="F114" s="6"/>
      <c r="G114" s="6"/>
      <c r="H114" s="6"/>
      <c r="I114" s="6"/>
      <c r="J114" s="6"/>
      <c r="K114" s="6"/>
      <c r="L114" s="6"/>
      <c r="M114" s="213"/>
      <c r="N114" s="213"/>
      <c r="O114" s="223"/>
    </row>
    <row r="115" spans="1:17">
      <c r="A115" s="6"/>
      <c r="B115" s="107" t="s">
        <v>214</v>
      </c>
      <c r="C115" s="214" t="s">
        <v>156</v>
      </c>
      <c r="D115" s="108">
        <f>IF(C115="Sí",1)+IF(C115="No",0)</f>
        <v>1</v>
      </c>
      <c r="E115" s="197">
        <f>(COUNTIF(D115:D119,"1"))</f>
        <v>5</v>
      </c>
      <c r="F115" s="109">
        <f>IF(E115=0,(D115*$G$4))+IF(E115=1,(D115*$L$4))+IF(E115=2,(D115*$K$4))+IF(E115=3,(D115*$J$4))+IF(E115=4,(D115*$I$4))+IF(E115=5,(D115*$H$4))</f>
        <v>0.2</v>
      </c>
      <c r="G115" s="110">
        <v>0</v>
      </c>
      <c r="H115" s="110">
        <f>F113/5</f>
        <v>0.2</v>
      </c>
      <c r="I115" s="110">
        <f>F113/4</f>
        <v>0.25</v>
      </c>
      <c r="J115" s="110">
        <f>F113/3</f>
        <v>0.33333333333333331</v>
      </c>
      <c r="K115" s="110">
        <f>F113/2</f>
        <v>0.5</v>
      </c>
      <c r="L115" s="110">
        <f>F113</f>
        <v>1</v>
      </c>
      <c r="M115" s="230" t="s">
        <v>156</v>
      </c>
      <c r="N115" s="231">
        <f>IF(M115="Sí",1)+IF(M115="No",0)</f>
        <v>1</v>
      </c>
      <c r="O115" s="232">
        <f>F115*N115</f>
        <v>0.2</v>
      </c>
    </row>
    <row r="116" spans="1:17" ht="14.4" customHeight="1">
      <c r="A116" s="6"/>
      <c r="B116" s="107" t="s">
        <v>215</v>
      </c>
      <c r="C116" s="214" t="s">
        <v>156</v>
      </c>
      <c r="D116" s="108">
        <f>IF(C116="Sí",1)+IF(C116="No",0)</f>
        <v>1</v>
      </c>
      <c r="E116" s="198"/>
      <c r="F116" s="109">
        <f>IF(E115=0,(D116*$G$4))+IF(E115=1,(D116*$L$4))+IF(E115=2,(D116*$K$4))+IF(E115=3,(D116*$J$4))+IF(E115=4,(D116*$I$4))+IF(E115=5,(D116*$H$4))</f>
        <v>0.2</v>
      </c>
      <c r="G116" s="110">
        <v>0</v>
      </c>
      <c r="H116" s="110">
        <f>F114/5</f>
        <v>0</v>
      </c>
      <c r="I116" s="110">
        <f>F114/4</f>
        <v>0</v>
      </c>
      <c r="J116" s="110">
        <f>F114/3</f>
        <v>0</v>
      </c>
      <c r="K116" s="110">
        <f>F114/2</f>
        <v>0</v>
      </c>
      <c r="L116" s="110">
        <f>F114</f>
        <v>0</v>
      </c>
      <c r="M116" s="230" t="s">
        <v>156</v>
      </c>
      <c r="N116" s="231">
        <f>IF(M116="Sí",1)+IF(M116="No",0)</f>
        <v>1</v>
      </c>
      <c r="O116" s="232">
        <f>F116*N116</f>
        <v>0.2</v>
      </c>
    </row>
    <row r="117" spans="1:17">
      <c r="A117" s="6"/>
      <c r="B117" s="107" t="s">
        <v>150</v>
      </c>
      <c r="C117" s="214" t="s">
        <v>156</v>
      </c>
      <c r="D117" s="108">
        <f>IF(C117="Sí",1)+IF(C117="No",0)</f>
        <v>1</v>
      </c>
      <c r="E117" s="198"/>
      <c r="F117" s="109">
        <f>IF(E115=0,(D117*$G$4))+IF(E115=1,(D117*$L$4))+IF(E115=2,(D117*$K$4))+IF(E115=3,(D117*$J$4))+IF(E115=4,(D117*$I$4))+IF(E115=5,(D117*$H$4))</f>
        <v>0.2</v>
      </c>
      <c r="G117" s="110">
        <v>0</v>
      </c>
      <c r="H117" s="110">
        <f>F115/5</f>
        <v>0.04</v>
      </c>
      <c r="I117" s="110">
        <f>F115/4</f>
        <v>0.05</v>
      </c>
      <c r="J117" s="110">
        <f>F115/3</f>
        <v>6.6666666666666666E-2</v>
      </c>
      <c r="K117" s="110">
        <f>F115/2</f>
        <v>0.1</v>
      </c>
      <c r="L117" s="110">
        <f>F115</f>
        <v>0.2</v>
      </c>
      <c r="M117" s="230" t="s">
        <v>156</v>
      </c>
      <c r="N117" s="231">
        <f>IF(M117="Sí",1)+IF(M117="No",0)</f>
        <v>1</v>
      </c>
      <c r="O117" s="232">
        <f>F117*N117</f>
        <v>0.2</v>
      </c>
    </row>
    <row r="118" spans="1:17" ht="15" customHeight="1" thickBot="1">
      <c r="A118" s="6"/>
      <c r="B118" s="107" t="s">
        <v>149</v>
      </c>
      <c r="C118" s="214" t="s">
        <v>156</v>
      </c>
      <c r="D118" s="108">
        <f>IF(C118="Sí",1)+IF(C118="No",0)</f>
        <v>1</v>
      </c>
      <c r="E118" s="198"/>
      <c r="F118" s="109">
        <f>IF(E115=0,(D118*$G$4))+IF(E115=1,(D118*$L$4))+IF(E115=2,(D118*$K$4))+IF(E115=3,(D118*$J$4))+IF(E115=4,(D118*$I$4))+IF(E115=5,(D118*$H$4))</f>
        <v>0.2</v>
      </c>
      <c r="G118" s="110">
        <v>0</v>
      </c>
      <c r="H118" s="110">
        <f>F116/5</f>
        <v>0.04</v>
      </c>
      <c r="I118" s="110">
        <f>F116/4</f>
        <v>0.05</v>
      </c>
      <c r="J118" s="110">
        <f>F116/3</f>
        <v>6.6666666666666666E-2</v>
      </c>
      <c r="K118" s="110">
        <f>F116/2</f>
        <v>0.1</v>
      </c>
      <c r="L118" s="110">
        <f>F116</f>
        <v>0.2</v>
      </c>
      <c r="M118" s="230" t="s">
        <v>156</v>
      </c>
      <c r="N118" s="231">
        <f>IF(M118="Sí",1)+IF(M118="No",0)</f>
        <v>1</v>
      </c>
      <c r="O118" s="232">
        <f>F118*N118</f>
        <v>0.2</v>
      </c>
    </row>
    <row r="119" spans="1:17" ht="15" thickBot="1">
      <c r="A119" s="6"/>
      <c r="B119" s="107" t="s">
        <v>151</v>
      </c>
      <c r="C119" s="214" t="s">
        <v>156</v>
      </c>
      <c r="D119" s="108">
        <f t="shared" ref="D119" si="11">IF(C119="Sí",1)+IF(C119="No",0)</f>
        <v>1</v>
      </c>
      <c r="E119" s="199"/>
      <c r="F119" s="109">
        <f>IF(E115=0,(D119*$G$4))+IF(E115=1,(D119*$L$4))+IF(E115=2,(D119*$K$4))+IF(E115=3,(D119*$J$4))+IF(E115=4,(D119*$I$4))+IF(E115=5,(D119*$H$4))</f>
        <v>0.2</v>
      </c>
      <c r="G119" s="110">
        <v>0</v>
      </c>
      <c r="H119" s="110">
        <f>F117/5</f>
        <v>0.04</v>
      </c>
      <c r="I119" s="110">
        <f>F117/4</f>
        <v>0.05</v>
      </c>
      <c r="J119" s="110">
        <f>F117/3</f>
        <v>6.6666666666666666E-2</v>
      </c>
      <c r="K119" s="110">
        <f>F117/2</f>
        <v>0.1</v>
      </c>
      <c r="L119" s="110">
        <f>F117</f>
        <v>0.2</v>
      </c>
      <c r="M119" s="230" t="s">
        <v>156</v>
      </c>
      <c r="N119" s="231">
        <f>IF(M119="Sí",1)+IF(M119="No",0)</f>
        <v>1</v>
      </c>
      <c r="O119" s="232">
        <f>F119*N119</f>
        <v>0.2</v>
      </c>
      <c r="P119" s="226">
        <f>O120</f>
        <v>1</v>
      </c>
      <c r="Q119" s="227">
        <f>IF(O120&gt;=70%,(O120))+IF(O120&lt;=70%,70%)</f>
        <v>1</v>
      </c>
    </row>
    <row r="120" spans="1:17">
      <c r="B120" s="5"/>
      <c r="C120" s="217"/>
      <c r="D120" s="5"/>
      <c r="E120" s="5"/>
      <c r="F120" s="5"/>
      <c r="G120" s="5"/>
      <c r="H120" s="5"/>
      <c r="I120" s="5"/>
      <c r="J120" s="5"/>
      <c r="K120" s="56"/>
      <c r="L120" s="56"/>
      <c r="M120" s="217"/>
      <c r="N120" s="217"/>
      <c r="O120" s="228">
        <f>SUM(O115:O119)</f>
        <v>1</v>
      </c>
    </row>
  </sheetData>
  <sheetProtection password="C1EC" sheet="1" objects="1" scenarios="1"/>
  <mergeCells count="48">
    <mergeCell ref="C1:C2"/>
    <mergeCell ref="M1:M2"/>
    <mergeCell ref="O1:O2"/>
    <mergeCell ref="E4:E8"/>
    <mergeCell ref="C12:C13"/>
    <mergeCell ref="M12:M13"/>
    <mergeCell ref="O12:O13"/>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92:C93"/>
    <mergeCell ref="M92:M93"/>
    <mergeCell ref="O92:O93"/>
    <mergeCell ref="E55:E59"/>
    <mergeCell ref="C62:C63"/>
    <mergeCell ref="M62:M63"/>
    <mergeCell ref="O62:O63"/>
    <mergeCell ref="E65:E69"/>
    <mergeCell ref="C72:C73"/>
    <mergeCell ref="M72:M73"/>
    <mergeCell ref="O72:O73"/>
    <mergeCell ref="E75:E79"/>
    <mergeCell ref="C82:C83"/>
    <mergeCell ref="M82:M83"/>
    <mergeCell ref="O82:O83"/>
    <mergeCell ref="E85:E89"/>
    <mergeCell ref="E115:E119"/>
    <mergeCell ref="E95:E99"/>
    <mergeCell ref="C102:C103"/>
    <mergeCell ref="M102:M103"/>
    <mergeCell ref="O102:O103"/>
    <mergeCell ref="E105:E109"/>
    <mergeCell ref="C112:C113"/>
    <mergeCell ref="M112:M113"/>
    <mergeCell ref="O112:O113"/>
  </mergeCells>
  <dataValidations count="1">
    <dataValidation type="list" allowBlank="1" showInputMessage="1" showErrorMessage="1" errorTitle="Dato inválido" error="Por favor seleccione Sí o No" sqref="C55:C59 C45:C49 M15:M19 C25:C29 C35:C39 C15:C19 M25:M29 M85:M89 M95:M99 C105:C109 M75:M79 C75:C79 C115:C119 M4:M8 M65:M69 C95:C99 C4:C8 C85:C89 M55:M59 M45:M49 C65:C69 M35:M39 M105:M109 M115:M119">
      <formula1>"Sí,No"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sheetPr>
    <tabColor theme="9" tint="-0.249977111117893"/>
  </sheetPr>
  <dimension ref="A1:T121"/>
  <sheetViews>
    <sheetView showGridLines="0" zoomScale="55" zoomScaleNormal="55" workbookViewId="0">
      <selection activeCell="O1" sqref="O1:Q1048576"/>
    </sheetView>
  </sheetViews>
  <sheetFormatPr baseColWidth="10" defaultRowHeight="14.4"/>
  <cols>
    <col min="2" max="2" width="72.21875" customWidth="1"/>
    <col min="3" max="3" width="17.88671875" style="218" customWidth="1"/>
    <col min="4" max="5" width="17.88671875" hidden="1" customWidth="1"/>
    <col min="6" max="6" width="26.6640625" customWidth="1"/>
    <col min="7" max="8" width="15.21875" hidden="1" customWidth="1"/>
    <col min="9" max="10" width="17.88671875" hidden="1" customWidth="1"/>
    <col min="11" max="11" width="24.6640625" hidden="1" customWidth="1"/>
    <col min="12" max="12" width="17.6640625" hidden="1" customWidth="1"/>
    <col min="13" max="13" width="18.21875" style="218" customWidth="1"/>
    <col min="14" max="14" width="15.5546875" style="218" hidden="1" customWidth="1"/>
    <col min="15" max="15" width="26.4414062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c r="A2" s="26" t="str">
        <f>'Tabla Resultados FC'!C22</f>
        <v>MTU.1.1</v>
      </c>
      <c r="B2" s="30" t="str">
        <f>'Tabla Resultados FC'!D22</f>
        <v>Aumento generación EERR</v>
      </c>
      <c r="C2" s="212"/>
      <c r="D2" s="42"/>
      <c r="E2" s="42"/>
      <c r="F2" s="118">
        <v>1</v>
      </c>
      <c r="G2" s="42"/>
      <c r="H2" s="42"/>
      <c r="M2" s="212"/>
      <c r="O2" s="157"/>
    </row>
    <row r="3" spans="1:17">
      <c r="A3" s="6"/>
      <c r="B3" s="6"/>
      <c r="C3" s="213"/>
      <c r="D3" s="6"/>
      <c r="E3" s="6"/>
      <c r="F3" s="6"/>
      <c r="G3" s="6"/>
      <c r="H3" s="6"/>
      <c r="I3" s="6"/>
      <c r="J3" s="6"/>
      <c r="K3" s="6"/>
      <c r="L3" s="6"/>
      <c r="M3" s="213"/>
      <c r="N3" s="213"/>
      <c r="O3" s="223"/>
    </row>
    <row r="4" spans="1:17">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
      <c r="J9" s="5"/>
      <c r="K9" s="56"/>
      <c r="L9" s="56"/>
      <c r="M9" s="217"/>
      <c r="N9" s="217"/>
      <c r="O9" s="228">
        <f>SUM(O4:O8)</f>
        <v>1</v>
      </c>
    </row>
    <row r="10" spans="1:17">
      <c r="B10" s="5"/>
      <c r="C10" s="217"/>
      <c r="D10" s="5"/>
      <c r="E10" s="5"/>
      <c r="F10" s="5"/>
      <c r="G10" s="5"/>
      <c r="H10" s="5"/>
      <c r="I10" s="5"/>
      <c r="J10" s="5"/>
      <c r="K10" s="16"/>
      <c r="L10" s="16"/>
      <c r="N10" s="217"/>
    </row>
    <row r="12" spans="1:17" ht="28.8">
      <c r="A12" s="6"/>
      <c r="B12" s="6"/>
      <c r="C12" s="211" t="s">
        <v>213</v>
      </c>
      <c r="D12" s="42"/>
      <c r="E12" s="42"/>
      <c r="F12" s="25" t="s">
        <v>228</v>
      </c>
      <c r="G12" s="42"/>
      <c r="H12" s="42"/>
      <c r="M12" s="211" t="s">
        <v>155</v>
      </c>
      <c r="O12" s="156" t="s">
        <v>216</v>
      </c>
    </row>
    <row r="13" spans="1:17">
      <c r="A13" s="26" t="str">
        <f>'Tabla Resultados FC'!C23</f>
        <v>MTU.1.2</v>
      </c>
      <c r="B13" s="30" t="str">
        <f>'Tabla Resultados FC'!D23</f>
        <v>Reducción de emisiones de GEI</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IF(E15=0,(D16*$G$4))+IF(E15=1,(D16*$L$4))+IF(E15=2,(D16*$K$4))+IF(E15=3,(D16*$J$4))+IF(E15=4,(D16*$I$4))+IF(E15=5,(D16*$H$4))</f>
        <v>0.2</v>
      </c>
      <c r="G16" s="110">
        <v>0</v>
      </c>
      <c r="H16" s="110">
        <f>F14/5</f>
        <v>0</v>
      </c>
      <c r="I16" s="110">
        <f>F14/4</f>
        <v>0</v>
      </c>
      <c r="J16" s="110">
        <f>F14/3</f>
        <v>0</v>
      </c>
      <c r="K16" s="110">
        <f>F14/2</f>
        <v>0</v>
      </c>
      <c r="L16" s="110">
        <f>F14</f>
        <v>0</v>
      </c>
      <c r="M16" s="230" t="s">
        <v>156</v>
      </c>
      <c r="N16" s="231">
        <f>IF(M16="Sí",1)+IF(M16="No",0)</f>
        <v>1</v>
      </c>
      <c r="O16" s="232">
        <f>F16*N16</f>
        <v>0.2</v>
      </c>
    </row>
    <row r="17" spans="1:17">
      <c r="A17" s="6"/>
      <c r="B17" s="107" t="s">
        <v>150</v>
      </c>
      <c r="C17" s="214" t="s">
        <v>156</v>
      </c>
      <c r="D17" s="108">
        <f>IF(C17="Sí",1)+IF(C17="No",0)</f>
        <v>1</v>
      </c>
      <c r="E17" s="198"/>
      <c r="F17" s="109">
        <f>IF(E15=0,(D17*$G$4))+IF(E15=1,(D17*$L$4))+IF(E15=2,(D17*$K$4))+IF(E15=3,(D17*$J$4))+IF(E15=4,(D17*$I$4))+IF(E15=5,(D17*$H$4))</f>
        <v>0.2</v>
      </c>
      <c r="G17" s="110">
        <v>0</v>
      </c>
      <c r="H17" s="110">
        <f>F15/5</f>
        <v>0.04</v>
      </c>
      <c r="I17" s="110">
        <f>F15/4</f>
        <v>0.05</v>
      </c>
      <c r="J17" s="110">
        <f>F15/3</f>
        <v>6.6666666666666666E-2</v>
      </c>
      <c r="K17" s="110">
        <f>F15/2</f>
        <v>0.1</v>
      </c>
      <c r="L17" s="110">
        <f>F15</f>
        <v>0.2</v>
      </c>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v>0</v>
      </c>
      <c r="H18" s="110">
        <f>F16/5</f>
        <v>0.04</v>
      </c>
      <c r="I18" s="110">
        <f>F16/4</f>
        <v>0.05</v>
      </c>
      <c r="J18" s="110">
        <f>F16/3</f>
        <v>6.6666666666666666E-2</v>
      </c>
      <c r="K18" s="110">
        <f>F16/2</f>
        <v>0.1</v>
      </c>
      <c r="L18" s="110">
        <f>F16</f>
        <v>0.2</v>
      </c>
      <c r="M18" s="230" t="s">
        <v>156</v>
      </c>
      <c r="N18" s="231">
        <f>IF(M18="Sí",1)+IF(M18="No",0)</f>
        <v>1</v>
      </c>
      <c r="O18" s="232">
        <f>F18*N18</f>
        <v>0.2</v>
      </c>
    </row>
    <row r="19" spans="1:17" ht="15" thickBot="1">
      <c r="A19" s="6"/>
      <c r="B19" s="107" t="s">
        <v>151</v>
      </c>
      <c r="C19" s="214" t="s">
        <v>156</v>
      </c>
      <c r="D19" s="108">
        <f t="shared" ref="D19" si="1">IF(C19="Sí",1)+IF(C19="No",0)</f>
        <v>1</v>
      </c>
      <c r="E19" s="199"/>
      <c r="F19" s="109">
        <f>IF(E15=0,(D19*$G$4))+IF(E15=1,(D19*$L$4))+IF(E15=2,(D19*$K$4))+IF(E15=3,(D19*$J$4))+IF(E15=4,(D19*$I$4))+IF(E15=5,(D19*$H$4))</f>
        <v>0.2</v>
      </c>
      <c r="G19" s="110">
        <v>0</v>
      </c>
      <c r="H19" s="110">
        <f>F17/5</f>
        <v>0.04</v>
      </c>
      <c r="I19" s="110">
        <f>F17/4</f>
        <v>0.05</v>
      </c>
      <c r="J19" s="110">
        <f>F17/3</f>
        <v>6.6666666666666666E-2</v>
      </c>
      <c r="K19" s="110">
        <f>F17/2</f>
        <v>0.1</v>
      </c>
      <c r="L19" s="110">
        <f>F17</f>
        <v>0.2</v>
      </c>
      <c r="M19" s="230" t="s">
        <v>156</v>
      </c>
      <c r="N19" s="231">
        <f>IF(M19="Sí",1)+IF(M19="No",0)</f>
        <v>1</v>
      </c>
      <c r="O19" s="232">
        <f>F19*N19</f>
        <v>0.2</v>
      </c>
      <c r="P19" s="226">
        <f>O20</f>
        <v>1</v>
      </c>
      <c r="Q19" s="227">
        <f>IF(O20&gt;=70%,(O20))+IF(O20&lt;=70%,70%)</f>
        <v>1</v>
      </c>
    </row>
    <row r="20" spans="1:17">
      <c r="B20" s="5"/>
      <c r="C20" s="217"/>
      <c r="D20" s="5"/>
      <c r="E20" s="5"/>
      <c r="F20" s="5"/>
      <c r="G20" s="5"/>
      <c r="H20" s="5"/>
      <c r="I20" s="5"/>
      <c r="J20" s="5"/>
      <c r="K20" s="56">
        <f>SUM(K15:K19)</f>
        <v>0.79999999999999993</v>
      </c>
      <c r="L20" s="56"/>
      <c r="M20" s="217"/>
      <c r="N20" s="217"/>
      <c r="O20" s="228">
        <f>SUM(O15:O19)</f>
        <v>1</v>
      </c>
    </row>
    <row r="22" spans="1:17" ht="28.8">
      <c r="A22" s="6"/>
      <c r="B22" s="6"/>
      <c r="C22" s="211" t="s">
        <v>213</v>
      </c>
      <c r="D22" s="42"/>
      <c r="E22" s="42"/>
      <c r="F22" s="25" t="s">
        <v>228</v>
      </c>
      <c r="G22" s="42"/>
      <c r="H22" s="42"/>
      <c r="M22" s="211" t="s">
        <v>155</v>
      </c>
      <c r="O22" s="156" t="s">
        <v>216</v>
      </c>
    </row>
    <row r="23" spans="1:17" ht="27" customHeight="1">
      <c r="A23" s="26" t="str">
        <f>'Tabla Resultados FC'!C24</f>
        <v>MTU.1.3</v>
      </c>
      <c r="B23" s="30" t="str">
        <f>'Tabla Resultados FC'!D24</f>
        <v>Potenciación de la autosuficiencia conectada</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IF(E25=0,(D26*$G$4))+IF(E25=1,(D26*$L$4))+IF(E25=2,(D26*$K$4))+IF(E25=3,(D26*$J$4))+IF(E25=4,(D26*$I$4))+IF(E25=5,(D26*$H$4))</f>
        <v>0.2</v>
      </c>
      <c r="G26" s="110">
        <v>0</v>
      </c>
      <c r="H26" s="110">
        <f>F24/5</f>
        <v>0</v>
      </c>
      <c r="I26" s="110">
        <f>F24/4</f>
        <v>0</v>
      </c>
      <c r="J26" s="110">
        <f>F24/3</f>
        <v>0</v>
      </c>
      <c r="K26" s="110">
        <f>F24/2</f>
        <v>0</v>
      </c>
      <c r="L26" s="110">
        <f>F24</f>
        <v>0</v>
      </c>
      <c r="M26" s="230" t="s">
        <v>156</v>
      </c>
      <c r="N26" s="231">
        <f>IF(M26="Sí",1)+IF(M26="No",0)</f>
        <v>1</v>
      </c>
      <c r="O26" s="232">
        <f>F26*N26</f>
        <v>0.2</v>
      </c>
    </row>
    <row r="27" spans="1:17">
      <c r="A27" s="6"/>
      <c r="B27" s="107" t="s">
        <v>150</v>
      </c>
      <c r="C27" s="214" t="s">
        <v>156</v>
      </c>
      <c r="D27" s="108">
        <f>IF(C27="Sí",1)+IF(C27="No",0)</f>
        <v>1</v>
      </c>
      <c r="E27" s="198"/>
      <c r="F27" s="109">
        <f>IF(E25=0,(D27*$G$4))+IF(E25=1,(D27*$L$4))+IF(E25=2,(D27*$K$4))+IF(E25=3,(D27*$J$4))+IF(E25=4,(D27*$I$4))+IF(E25=5,(D27*$H$4))</f>
        <v>0.2</v>
      </c>
      <c r="G27" s="110">
        <v>0</v>
      </c>
      <c r="H27" s="110">
        <f>F25/5</f>
        <v>0.04</v>
      </c>
      <c r="I27" s="110">
        <f>F25/4</f>
        <v>0.05</v>
      </c>
      <c r="J27" s="110">
        <f>F25/3</f>
        <v>6.6666666666666666E-2</v>
      </c>
      <c r="K27" s="110">
        <f>F25/2</f>
        <v>0.1</v>
      </c>
      <c r="L27" s="110">
        <f>F25</f>
        <v>0.2</v>
      </c>
      <c r="M27" s="230" t="s">
        <v>156</v>
      </c>
      <c r="N27" s="231">
        <f>IF(M27="Sí",1)+IF(M27="No",0)</f>
        <v>1</v>
      </c>
      <c r="O27" s="232">
        <f>F27*N27</f>
        <v>0.2</v>
      </c>
    </row>
    <row r="28" spans="1:17" ht="15" customHeight="1" thickBot="1">
      <c r="A28" s="6"/>
      <c r="B28" s="107" t="s">
        <v>149</v>
      </c>
      <c r="C28" s="214" t="s">
        <v>156</v>
      </c>
      <c r="D28" s="108">
        <f>IF(C28="Sí",1)+IF(C28="No",0)</f>
        <v>1</v>
      </c>
      <c r="E28" s="198"/>
      <c r="F28" s="109">
        <f>IF(E25=0,(D28*$G$4))+IF(E25=1,(D28*$L$4))+IF(E25=2,(D28*$K$4))+IF(E25=3,(D28*$J$4))+IF(E25=4,(D28*$I$4))+IF(E25=5,(D28*$H$4))</f>
        <v>0.2</v>
      </c>
      <c r="G28" s="110">
        <v>0</v>
      </c>
      <c r="H28" s="110">
        <f>F26/5</f>
        <v>0.04</v>
      </c>
      <c r="I28" s="110">
        <f>F26/4</f>
        <v>0.05</v>
      </c>
      <c r="J28" s="110">
        <f>F26/3</f>
        <v>6.6666666666666666E-2</v>
      </c>
      <c r="K28" s="110">
        <f>F26/2</f>
        <v>0.1</v>
      </c>
      <c r="L28" s="110">
        <f>F26</f>
        <v>0.2</v>
      </c>
      <c r="M28" s="230" t="s">
        <v>156</v>
      </c>
      <c r="N28" s="231">
        <f>IF(M28="Sí",1)+IF(M28="No",0)</f>
        <v>1</v>
      </c>
      <c r="O28" s="232">
        <f>F28*N28</f>
        <v>0.2</v>
      </c>
    </row>
    <row r="29" spans="1:17" ht="15" thickBot="1">
      <c r="A29" s="6"/>
      <c r="B29" s="107" t="s">
        <v>151</v>
      </c>
      <c r="C29" s="214" t="s">
        <v>156</v>
      </c>
      <c r="D29" s="108">
        <f t="shared" ref="D29" si="2">IF(C29="Sí",1)+IF(C29="No",0)</f>
        <v>1</v>
      </c>
      <c r="E29" s="199"/>
      <c r="F29" s="109">
        <f>IF(E25=0,(D29*$G$4))+IF(E25=1,(D29*$L$4))+IF(E25=2,(D29*$K$4))+IF(E25=3,(D29*$J$4))+IF(E25=4,(D29*$I$4))+IF(E25=5,(D29*$H$4))</f>
        <v>0.2</v>
      </c>
      <c r="G29" s="110">
        <v>0</v>
      </c>
      <c r="H29" s="110">
        <f>F27/5</f>
        <v>0.04</v>
      </c>
      <c r="I29" s="110">
        <f>F27/4</f>
        <v>0.05</v>
      </c>
      <c r="J29" s="110">
        <f>F27/3</f>
        <v>6.6666666666666666E-2</v>
      </c>
      <c r="K29" s="110">
        <f>F27/2</f>
        <v>0.1</v>
      </c>
      <c r="L29" s="110">
        <f>F27</f>
        <v>0.2</v>
      </c>
      <c r="M29" s="230" t="s">
        <v>156</v>
      </c>
      <c r="N29" s="231">
        <f>IF(M29="Sí",1)+IF(M29="No",0)</f>
        <v>1</v>
      </c>
      <c r="O29" s="232">
        <f>F29*N29</f>
        <v>0.2</v>
      </c>
      <c r="P29" s="226">
        <f>O30</f>
        <v>1</v>
      </c>
      <c r="Q29" s="227">
        <f>IF(O30&gt;=70%,(O30))+IF(O30&lt;=70%,70%)</f>
        <v>1</v>
      </c>
    </row>
    <row r="30" spans="1:17">
      <c r="B30" s="5"/>
      <c r="C30" s="217"/>
      <c r="D30" s="5"/>
      <c r="E30" s="5"/>
      <c r="F30" s="5"/>
      <c r="G30" s="5"/>
      <c r="H30" s="5"/>
      <c r="I30" s="5"/>
      <c r="J30" s="5"/>
      <c r="K30" s="56">
        <f>SUM(K25:K29)</f>
        <v>0.79999999999999993</v>
      </c>
      <c r="L30" s="56"/>
      <c r="M30" s="217"/>
      <c r="N30" s="217"/>
      <c r="O30" s="228">
        <f>SUM(O25:O29)</f>
        <v>1</v>
      </c>
    </row>
    <row r="32" spans="1:17" ht="28.8">
      <c r="A32" s="6"/>
      <c r="B32" s="6"/>
      <c r="C32" s="211" t="s">
        <v>213</v>
      </c>
      <c r="D32" s="42"/>
      <c r="E32" s="42"/>
      <c r="F32" s="25" t="s">
        <v>228</v>
      </c>
      <c r="G32" s="42"/>
      <c r="H32" s="42"/>
      <c r="M32" s="211" t="s">
        <v>155</v>
      </c>
      <c r="O32" s="156" t="s">
        <v>216</v>
      </c>
    </row>
    <row r="33" spans="1:17">
      <c r="A33" s="26" t="str">
        <f>'Tabla Resultados FC'!C25</f>
        <v>MTU.2.1</v>
      </c>
      <c r="B33" s="30" t="str">
        <f>'Tabla Resultados FC'!D25</f>
        <v>Autosuficiencia hídrica conectada</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v>0</v>
      </c>
      <c r="H36" s="110">
        <f>F34/5</f>
        <v>0</v>
      </c>
      <c r="I36" s="110">
        <f>F34/4</f>
        <v>0</v>
      </c>
      <c r="J36" s="110">
        <f>F34/3</f>
        <v>0</v>
      </c>
      <c r="K36" s="110">
        <f>F34/2</f>
        <v>0</v>
      </c>
      <c r="L36" s="110">
        <f>F34</f>
        <v>0</v>
      </c>
      <c r="M36" s="230" t="s">
        <v>156</v>
      </c>
      <c r="N36" s="231">
        <f>IF(M36="Sí",1)+IF(M36="No",0)</f>
        <v>1</v>
      </c>
      <c r="O36" s="232">
        <f>F36*N36</f>
        <v>0.2</v>
      </c>
    </row>
    <row r="37" spans="1:17">
      <c r="A37" s="6"/>
      <c r="B37" s="107" t="s">
        <v>150</v>
      </c>
      <c r="C37" s="214" t="s">
        <v>156</v>
      </c>
      <c r="D37" s="108">
        <f>IF(C37="Sí",1)+IF(C37="No",0)</f>
        <v>1</v>
      </c>
      <c r="E37" s="198"/>
      <c r="F37" s="109">
        <f>IF(E35=0,(D37*$G$4))+IF(E35=1,(D37*$L$4))+IF(E35=2,(D37*$K$4))+IF(E35=3,(D37*$J$4))+IF(E35=4,(D37*$I$4))+IF(E35=5,(D37*$H$4))</f>
        <v>0.2</v>
      </c>
      <c r="G37" s="110">
        <v>0</v>
      </c>
      <c r="H37" s="110">
        <f>F35/5</f>
        <v>0.04</v>
      </c>
      <c r="I37" s="110">
        <f>F35/4</f>
        <v>0.05</v>
      </c>
      <c r="J37" s="110">
        <f>F35/3</f>
        <v>6.6666666666666666E-2</v>
      </c>
      <c r="K37" s="110">
        <f>F35/2</f>
        <v>0.1</v>
      </c>
      <c r="L37" s="110">
        <f>F35</f>
        <v>0.2</v>
      </c>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v>0</v>
      </c>
      <c r="H38" s="110">
        <f>F36/5</f>
        <v>0.04</v>
      </c>
      <c r="I38" s="110">
        <f>F36/4</f>
        <v>0.05</v>
      </c>
      <c r="J38" s="110">
        <f>F36/3</f>
        <v>6.6666666666666666E-2</v>
      </c>
      <c r="K38" s="110">
        <f>F36/2</f>
        <v>0.1</v>
      </c>
      <c r="L38" s="110">
        <f>F36</f>
        <v>0.2</v>
      </c>
      <c r="M38" s="230" t="s">
        <v>156</v>
      </c>
      <c r="N38" s="231">
        <f>IF(M38="Sí",1)+IF(M38="No",0)</f>
        <v>1</v>
      </c>
      <c r="O38" s="232">
        <f>F38*N38</f>
        <v>0.2</v>
      </c>
    </row>
    <row r="39" spans="1:17" ht="15" thickBot="1">
      <c r="A39" s="6"/>
      <c r="B39" s="107" t="s">
        <v>151</v>
      </c>
      <c r="C39" s="214" t="s">
        <v>156</v>
      </c>
      <c r="D39" s="108">
        <f t="shared" ref="D39" si="3">IF(C39="Sí",1)+IF(C39="No",0)</f>
        <v>1</v>
      </c>
      <c r="E39" s="199"/>
      <c r="F39" s="109">
        <f>IF(E35=0,(D39*$G$4))+IF(E35=1,(D39*$L$4))+IF(E35=2,(D39*$K$4))+IF(E35=3,(D39*$J$4))+IF(E35=4,(D39*$I$4))+IF(E35=5,(D39*$H$4))</f>
        <v>0.2</v>
      </c>
      <c r="G39" s="110">
        <v>0</v>
      </c>
      <c r="H39" s="110">
        <f>F37/5</f>
        <v>0.04</v>
      </c>
      <c r="I39" s="110">
        <f>F37/4</f>
        <v>0.05</v>
      </c>
      <c r="J39" s="110">
        <f>F37/3</f>
        <v>6.6666666666666666E-2</v>
      </c>
      <c r="K39" s="110">
        <f>F37/2</f>
        <v>0.1</v>
      </c>
      <c r="L39" s="110">
        <f>F37</f>
        <v>0.2</v>
      </c>
      <c r="M39" s="230" t="s">
        <v>156</v>
      </c>
      <c r="N39" s="231">
        <f>IF(M39="Sí",1)+IF(M39="No",0)</f>
        <v>1</v>
      </c>
      <c r="O39" s="232">
        <f>F39*N39</f>
        <v>0.2</v>
      </c>
      <c r="P39" s="226">
        <f>O40</f>
        <v>1</v>
      </c>
      <c r="Q39" s="227">
        <f>IF(O40&gt;=70%,(O40))+IF(O40&lt;=70%,70%)</f>
        <v>1</v>
      </c>
    </row>
    <row r="40" spans="1:17">
      <c r="B40" s="5"/>
      <c r="C40" s="217"/>
      <c r="D40" s="5"/>
      <c r="E40" s="5"/>
      <c r="F40" s="5"/>
      <c r="G40" s="5"/>
      <c r="H40" s="5"/>
      <c r="I40" s="5"/>
      <c r="J40" s="5"/>
      <c r="K40" s="56">
        <f>SUM(K35:K39)</f>
        <v>0.79999999999999993</v>
      </c>
      <c r="L40" s="56"/>
      <c r="M40" s="217"/>
      <c r="N40" s="217"/>
      <c r="O40" s="228">
        <f>SUM(O35:O39)</f>
        <v>1</v>
      </c>
    </row>
    <row r="42" spans="1:17" ht="28.8">
      <c r="A42" s="6"/>
      <c r="B42" s="6"/>
      <c r="C42" s="211" t="s">
        <v>213</v>
      </c>
      <c r="D42" s="42"/>
      <c r="E42" s="42"/>
      <c r="F42" s="25" t="s">
        <v>228</v>
      </c>
      <c r="G42" s="42"/>
      <c r="H42" s="42"/>
      <c r="M42" s="211" t="s">
        <v>155</v>
      </c>
      <c r="O42" s="156" t="s">
        <v>216</v>
      </c>
    </row>
    <row r="43" spans="1:17">
      <c r="A43" s="26" t="str">
        <f>'Tabla Resultados FC'!C26</f>
        <v>MTU.2.2</v>
      </c>
      <c r="B43" s="30" t="str">
        <f>'Tabla Resultados FC'!D26</f>
        <v>Eficiencia en la producción, tratamiento  de las aguas y consumo hídrico</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v>0</v>
      </c>
      <c r="H46" s="110">
        <f>F44/5</f>
        <v>0</v>
      </c>
      <c r="I46" s="110">
        <f>F44/4</f>
        <v>0</v>
      </c>
      <c r="J46" s="110">
        <f>F44/3</f>
        <v>0</v>
      </c>
      <c r="K46" s="110">
        <f>F44/2</f>
        <v>0</v>
      </c>
      <c r="L46" s="110">
        <f>F44</f>
        <v>0</v>
      </c>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v>0</v>
      </c>
      <c r="H47" s="110">
        <f>F45/5</f>
        <v>0.04</v>
      </c>
      <c r="I47" s="110">
        <f>F45/4</f>
        <v>0.05</v>
      </c>
      <c r="J47" s="110">
        <f>F45/3</f>
        <v>6.6666666666666666E-2</v>
      </c>
      <c r="K47" s="110">
        <f>F45/2</f>
        <v>0.1</v>
      </c>
      <c r="L47" s="110">
        <f>F45</f>
        <v>0.2</v>
      </c>
      <c r="M47" s="230" t="s">
        <v>156</v>
      </c>
      <c r="N47" s="231">
        <f>IF(M47="Sí",1)+IF(M47="No",0)</f>
        <v>1</v>
      </c>
      <c r="O47" s="232">
        <f>F47*N47</f>
        <v>0.2</v>
      </c>
    </row>
    <row r="48" spans="1:17" ht="15" customHeight="1" thickBot="1">
      <c r="A48" s="6"/>
      <c r="B48" s="107" t="s">
        <v>149</v>
      </c>
      <c r="C48" s="214" t="s">
        <v>156</v>
      </c>
      <c r="D48" s="108">
        <f>IF(C48="Sí",1)+IF(C48="No",0)</f>
        <v>1</v>
      </c>
      <c r="E48" s="198"/>
      <c r="F48" s="109">
        <f>IF(E45=0,(D48*$G$4))+IF(E45=1,(D48*$L$4))+IF(E45=2,(D48*$K$4))+IF(E45=3,(D48*$J$4))+IF(E45=4,(D48*$I$4))+IF(E45=5,(D48*$H$4))</f>
        <v>0.2</v>
      </c>
      <c r="G48" s="110">
        <v>0</v>
      </c>
      <c r="H48" s="110">
        <f>F46/5</f>
        <v>0.04</v>
      </c>
      <c r="I48" s="110">
        <f>F46/4</f>
        <v>0.05</v>
      </c>
      <c r="J48" s="110">
        <f>F46/3</f>
        <v>6.6666666666666666E-2</v>
      </c>
      <c r="K48" s="110">
        <f>F46/2</f>
        <v>0.1</v>
      </c>
      <c r="L48" s="110">
        <f>F46</f>
        <v>0.2</v>
      </c>
      <c r="M48" s="230" t="s">
        <v>156</v>
      </c>
      <c r="N48" s="231">
        <f>IF(M48="Sí",1)+IF(M48="No",0)</f>
        <v>1</v>
      </c>
      <c r="O48" s="232">
        <f>F48*N48</f>
        <v>0.2</v>
      </c>
    </row>
    <row r="49" spans="1:17" ht="15" thickBot="1">
      <c r="A49" s="6"/>
      <c r="B49" s="107" t="s">
        <v>151</v>
      </c>
      <c r="C49" s="214" t="s">
        <v>156</v>
      </c>
      <c r="D49" s="108">
        <f t="shared" ref="D49" si="4">IF(C49="Sí",1)+IF(C49="No",0)</f>
        <v>1</v>
      </c>
      <c r="E49" s="199"/>
      <c r="F49" s="109">
        <f>IF(E45=0,(D49*$G$4))+IF(E45=1,(D49*$L$4))+IF(E45=2,(D49*$K$4))+IF(E45=3,(D49*$J$4))+IF(E45=4,(D49*$I$4))+IF(E45=5,(D49*$H$4))</f>
        <v>0.2</v>
      </c>
      <c r="G49" s="110">
        <v>0</v>
      </c>
      <c r="H49" s="110">
        <f>F47/5</f>
        <v>0.04</v>
      </c>
      <c r="I49" s="110">
        <f>F47/4</f>
        <v>0.05</v>
      </c>
      <c r="J49" s="110">
        <f>F47/3</f>
        <v>6.6666666666666666E-2</v>
      </c>
      <c r="K49" s="110">
        <f>F47/2</f>
        <v>0.1</v>
      </c>
      <c r="L49" s="110">
        <f>F47</f>
        <v>0.2</v>
      </c>
      <c r="M49" s="230" t="s">
        <v>156</v>
      </c>
      <c r="N49" s="231">
        <f>IF(M49="Sí",1)+IF(M49="No",0)</f>
        <v>1</v>
      </c>
      <c r="O49" s="232">
        <f>F49*N49</f>
        <v>0.2</v>
      </c>
      <c r="P49" s="226">
        <f>O50</f>
        <v>1</v>
      </c>
      <c r="Q49" s="227">
        <f>IF(O50&gt;=70%,(O50))+IF(O50&lt;=70%,70%)</f>
        <v>1</v>
      </c>
    </row>
    <row r="50" spans="1:17">
      <c r="B50" s="5"/>
      <c r="C50" s="217"/>
      <c r="D50" s="5"/>
      <c r="E50" s="5"/>
      <c r="F50" s="5"/>
      <c r="G50" s="5"/>
      <c r="H50" s="5"/>
      <c r="I50" s="5"/>
      <c r="J50" s="5"/>
      <c r="K50" s="56">
        <f>SUM(K45:K49)</f>
        <v>0.79999999999999993</v>
      </c>
      <c r="L50" s="56"/>
      <c r="M50" s="217"/>
      <c r="N50" s="217"/>
      <c r="O50" s="228">
        <f>SUM(O45:O49)</f>
        <v>1</v>
      </c>
    </row>
    <row r="52" spans="1:17" ht="28.8">
      <c r="A52" s="6"/>
      <c r="B52" s="6"/>
      <c r="C52" s="211" t="s">
        <v>213</v>
      </c>
      <c r="D52" s="42"/>
      <c r="E52" s="42"/>
      <c r="F52" s="25" t="s">
        <v>228</v>
      </c>
      <c r="G52" s="42"/>
      <c r="H52" s="42"/>
      <c r="M52" s="211" t="s">
        <v>155</v>
      </c>
      <c r="O52" s="156" t="s">
        <v>216</v>
      </c>
    </row>
    <row r="53" spans="1:17">
      <c r="A53" s="26" t="str">
        <f>'Tabla Resultados FC'!C27</f>
        <v>MTU.2.3</v>
      </c>
      <c r="B53" s="30" t="str">
        <f>'Tabla Resultados FC'!D27</f>
        <v>Potenciación de las SbN</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IF(E55=0,(D56*$G$4))+IF(E55=1,(D56*$L$4))+IF(E55=2,(D56*$K$4))+IF(E55=3,(D56*$J$4))+IF(E55=4,(D56*$I$4))+IF(E55=5,(D56*$H$4))</f>
        <v>0.2</v>
      </c>
      <c r="G56" s="110">
        <v>0</v>
      </c>
      <c r="H56" s="110">
        <f>F54/5</f>
        <v>0</v>
      </c>
      <c r="I56" s="110">
        <f>F54/4</f>
        <v>0</v>
      </c>
      <c r="J56" s="110">
        <f>F54/3</f>
        <v>0</v>
      </c>
      <c r="K56" s="110">
        <f>F54/2</f>
        <v>0</v>
      </c>
      <c r="L56" s="110">
        <f>F54</f>
        <v>0</v>
      </c>
      <c r="M56" s="230" t="s">
        <v>156</v>
      </c>
      <c r="N56" s="231">
        <f>IF(M56="Sí",1)+IF(M56="No",0)</f>
        <v>1</v>
      </c>
      <c r="O56" s="232">
        <f>F56*N56</f>
        <v>0.2</v>
      </c>
    </row>
    <row r="57" spans="1:17">
      <c r="A57" s="6"/>
      <c r="B57" s="107" t="s">
        <v>150</v>
      </c>
      <c r="C57" s="214" t="s">
        <v>156</v>
      </c>
      <c r="D57" s="108">
        <f>IF(C57="Sí",1)+IF(C57="No",0)</f>
        <v>1</v>
      </c>
      <c r="E57" s="198"/>
      <c r="F57" s="109">
        <f>IF(E55=0,(D57*$G$4))+IF(E55=1,(D57*$L$4))+IF(E55=2,(D57*$K$4))+IF(E55=3,(D57*$J$4))+IF(E55=4,(D57*$I$4))+IF(E55=5,(D57*$H$4))</f>
        <v>0.2</v>
      </c>
      <c r="G57" s="110">
        <v>0</v>
      </c>
      <c r="H57" s="110">
        <f>F55/5</f>
        <v>0.04</v>
      </c>
      <c r="I57" s="110">
        <f>F55/4</f>
        <v>0.05</v>
      </c>
      <c r="J57" s="110">
        <f>F55/3</f>
        <v>6.6666666666666666E-2</v>
      </c>
      <c r="K57" s="110">
        <f>F55/2</f>
        <v>0.1</v>
      </c>
      <c r="L57" s="110">
        <f>F55</f>
        <v>0.2</v>
      </c>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v>0</v>
      </c>
      <c r="H58" s="110">
        <f>F56/5</f>
        <v>0.04</v>
      </c>
      <c r="I58" s="110">
        <f>F56/4</f>
        <v>0.05</v>
      </c>
      <c r="J58" s="110">
        <f>F56/3</f>
        <v>6.6666666666666666E-2</v>
      </c>
      <c r="K58" s="110">
        <f>F56/2</f>
        <v>0.1</v>
      </c>
      <c r="L58" s="110">
        <f>F56</f>
        <v>0.2</v>
      </c>
      <c r="M58" s="230" t="s">
        <v>156</v>
      </c>
      <c r="N58" s="231">
        <f>IF(M58="Sí",1)+IF(M58="No",0)</f>
        <v>1</v>
      </c>
      <c r="O58" s="232">
        <f>F58*N58</f>
        <v>0.2</v>
      </c>
    </row>
    <row r="59" spans="1:17" ht="15" thickBot="1">
      <c r="A59" s="6"/>
      <c r="B59" s="107" t="s">
        <v>151</v>
      </c>
      <c r="C59" s="214" t="s">
        <v>156</v>
      </c>
      <c r="D59" s="108">
        <f t="shared" ref="D59" si="5">IF(C59="Sí",1)+IF(C59="No",0)</f>
        <v>1</v>
      </c>
      <c r="E59" s="199"/>
      <c r="F59" s="109">
        <f>IF(E55=0,(D59*$G$4))+IF(E55=1,(D59*$L$4))+IF(E55=2,(D59*$K$4))+IF(E55=3,(D59*$J$4))+IF(E55=4,(D59*$I$4))+IF(E55=5,(D59*$H$4))</f>
        <v>0.2</v>
      </c>
      <c r="G59" s="110">
        <v>0</v>
      </c>
      <c r="H59" s="110">
        <f>F57/5</f>
        <v>0.04</v>
      </c>
      <c r="I59" s="110">
        <f>F57/4</f>
        <v>0.05</v>
      </c>
      <c r="J59" s="110">
        <f>F57/3</f>
        <v>6.6666666666666666E-2</v>
      </c>
      <c r="K59" s="110">
        <f>F57/2</f>
        <v>0.1</v>
      </c>
      <c r="L59" s="110">
        <f>F57</f>
        <v>0.2</v>
      </c>
      <c r="M59" s="230" t="s">
        <v>156</v>
      </c>
      <c r="N59" s="231">
        <f>IF(M59="Sí",1)+IF(M59="No",0)</f>
        <v>1</v>
      </c>
      <c r="O59" s="232">
        <f>F59*N59</f>
        <v>0.2</v>
      </c>
      <c r="P59" s="226">
        <f>O60</f>
        <v>1</v>
      </c>
      <c r="Q59" s="227">
        <f>IF(O60&gt;=70%,(O60))+IF(O60&lt;=70%,70%)</f>
        <v>1</v>
      </c>
    </row>
    <row r="60" spans="1:17">
      <c r="B60" s="5"/>
      <c r="C60" s="217"/>
      <c r="D60" s="5"/>
      <c r="E60" s="5"/>
      <c r="F60" s="5"/>
      <c r="G60" s="5"/>
      <c r="H60" s="5"/>
      <c r="I60" s="5"/>
      <c r="J60" s="5"/>
      <c r="K60" s="56">
        <f>SUM(K55:K59)</f>
        <v>0.79999999999999993</v>
      </c>
      <c r="L60" s="56"/>
      <c r="M60" s="217"/>
      <c r="N60" s="217"/>
      <c r="O60" s="228">
        <f>SUM(O55:O59)</f>
        <v>1</v>
      </c>
    </row>
    <row r="62" spans="1:17" ht="28.8">
      <c r="A62" s="6"/>
      <c r="B62" s="6"/>
      <c r="C62" s="211" t="s">
        <v>213</v>
      </c>
      <c r="D62" s="42"/>
      <c r="E62" s="42"/>
      <c r="F62" s="25" t="s">
        <v>228</v>
      </c>
      <c r="G62" s="42"/>
      <c r="H62" s="42"/>
      <c r="M62" s="211" t="s">
        <v>155</v>
      </c>
      <c r="O62" s="156" t="s">
        <v>216</v>
      </c>
    </row>
    <row r="63" spans="1:17">
      <c r="A63" s="26" t="str">
        <f>'Tabla Resultados FC'!C28</f>
        <v>MTU.3.1</v>
      </c>
      <c r="B63" s="30" t="str">
        <f>'Tabla Resultados FC'!D28</f>
        <v>Compatibilidad de la protección del sistema natural con la gestión de residuos</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20">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20" ht="14.4" customHeight="1">
      <c r="A66" s="6"/>
      <c r="B66" s="107" t="s">
        <v>215</v>
      </c>
      <c r="C66" s="214" t="s">
        <v>156</v>
      </c>
      <c r="D66" s="108">
        <f>IF(C66="Sí",1)+IF(C66="No",0)</f>
        <v>1</v>
      </c>
      <c r="E66" s="198"/>
      <c r="F66" s="109">
        <f>IF(E65=0,(D66*$G$4))+IF(E65=1,(D66*$L$4))+IF(E65=2,(D66*$K$4))+IF(E65=3,(D66*$J$4))+IF(E65=4,(D66*$I$4))+IF(E65=5,(D66*$H$4))</f>
        <v>0.2</v>
      </c>
      <c r="G66" s="110">
        <v>0</v>
      </c>
      <c r="H66" s="110">
        <f>F64/5</f>
        <v>0</v>
      </c>
      <c r="I66" s="110">
        <f>F64/4</f>
        <v>0</v>
      </c>
      <c r="J66" s="110">
        <f>F64/3</f>
        <v>0</v>
      </c>
      <c r="K66" s="110">
        <f>F64/2</f>
        <v>0</v>
      </c>
      <c r="L66" s="110">
        <f>F64</f>
        <v>0</v>
      </c>
      <c r="M66" s="230" t="s">
        <v>156</v>
      </c>
      <c r="N66" s="231">
        <f>IF(M66="Sí",1)+IF(M66="No",0)</f>
        <v>1</v>
      </c>
      <c r="O66" s="232">
        <f>F66*N66</f>
        <v>0.2</v>
      </c>
    </row>
    <row r="67" spans="1:20">
      <c r="A67" s="6"/>
      <c r="B67" s="107" t="s">
        <v>150</v>
      </c>
      <c r="C67" s="214" t="s">
        <v>156</v>
      </c>
      <c r="D67" s="108">
        <f>IF(C67="Sí",1)+IF(C67="No",0)</f>
        <v>1</v>
      </c>
      <c r="E67" s="198"/>
      <c r="F67" s="109">
        <f>IF(E65=0,(D67*$G$4))+IF(E65=1,(D67*$L$4))+IF(E65=2,(D67*$K$4))+IF(E65=3,(D67*$J$4))+IF(E65=4,(D67*$I$4))+IF(E65=5,(D67*$H$4))</f>
        <v>0.2</v>
      </c>
      <c r="G67" s="110">
        <v>0</v>
      </c>
      <c r="H67" s="110">
        <f>F65/5</f>
        <v>0.04</v>
      </c>
      <c r="I67" s="110">
        <f>F65/4</f>
        <v>0.05</v>
      </c>
      <c r="J67" s="110">
        <f>F65/3</f>
        <v>6.6666666666666666E-2</v>
      </c>
      <c r="K67" s="110">
        <f>F65/2</f>
        <v>0.1</v>
      </c>
      <c r="L67" s="110">
        <f>F65</f>
        <v>0.2</v>
      </c>
      <c r="M67" s="230" t="s">
        <v>156</v>
      </c>
      <c r="N67" s="231">
        <f>IF(M67="Sí",1)+IF(M67="No",0)</f>
        <v>1</v>
      </c>
      <c r="O67" s="232">
        <f>F67*N67</f>
        <v>0.2</v>
      </c>
    </row>
    <row r="68" spans="1:20" ht="15" customHeight="1" thickBot="1">
      <c r="A68" s="6"/>
      <c r="B68" s="107" t="s">
        <v>149</v>
      </c>
      <c r="C68" s="214" t="s">
        <v>156</v>
      </c>
      <c r="D68" s="108">
        <f>IF(C68="Sí",1)+IF(C68="No",0)</f>
        <v>1</v>
      </c>
      <c r="E68" s="198"/>
      <c r="F68" s="109">
        <f>IF(E65=0,(D68*$G$4))+IF(E65=1,(D68*$L$4))+IF(E65=2,(D68*$K$4))+IF(E65=3,(D68*$J$4))+IF(E65=4,(D68*$I$4))+IF(E65=5,(D68*$H$4))</f>
        <v>0.2</v>
      </c>
      <c r="G68" s="110">
        <v>0</v>
      </c>
      <c r="H68" s="110">
        <f>F66/5</f>
        <v>0.04</v>
      </c>
      <c r="I68" s="110">
        <f>F66/4</f>
        <v>0.05</v>
      </c>
      <c r="J68" s="110">
        <f>F66/3</f>
        <v>6.6666666666666666E-2</v>
      </c>
      <c r="K68" s="110">
        <f>F66/2</f>
        <v>0.1</v>
      </c>
      <c r="L68" s="110">
        <f>F66</f>
        <v>0.2</v>
      </c>
      <c r="M68" s="230" t="s">
        <v>156</v>
      </c>
      <c r="N68" s="231">
        <f>IF(M68="Sí",1)+IF(M68="No",0)</f>
        <v>1</v>
      </c>
      <c r="O68" s="232">
        <f>F68*N68</f>
        <v>0.2</v>
      </c>
    </row>
    <row r="69" spans="1:20" ht="15" thickBot="1">
      <c r="A69" s="6"/>
      <c r="B69" s="107" t="s">
        <v>151</v>
      </c>
      <c r="C69" s="214" t="s">
        <v>156</v>
      </c>
      <c r="D69" s="108">
        <f t="shared" ref="D69" si="6">IF(C69="Sí",1)+IF(C69="No",0)</f>
        <v>1</v>
      </c>
      <c r="E69" s="199"/>
      <c r="F69" s="109">
        <f>IF(E65=0,(D69*$G$4))+IF(E65=1,(D69*$L$4))+IF(E65=2,(D69*$K$4))+IF(E65=3,(D69*$J$4))+IF(E65=4,(D69*$I$4))+IF(E65=5,(D69*$H$4))</f>
        <v>0.2</v>
      </c>
      <c r="G69" s="110">
        <v>0</v>
      </c>
      <c r="H69" s="110">
        <f>F67/5</f>
        <v>0.04</v>
      </c>
      <c r="I69" s="110">
        <f>F67/4</f>
        <v>0.05</v>
      </c>
      <c r="J69" s="110">
        <f>F67/3</f>
        <v>6.6666666666666666E-2</v>
      </c>
      <c r="K69" s="110">
        <f>F67/2</f>
        <v>0.1</v>
      </c>
      <c r="L69" s="110">
        <f>F67</f>
        <v>0.2</v>
      </c>
      <c r="M69" s="230" t="s">
        <v>156</v>
      </c>
      <c r="N69" s="231">
        <f>IF(M69="Sí",1)+IF(M69="No",0)</f>
        <v>1</v>
      </c>
      <c r="O69" s="232">
        <f>F69*N69</f>
        <v>0.2</v>
      </c>
      <c r="P69" s="226">
        <f>O70</f>
        <v>1</v>
      </c>
      <c r="Q69" s="227">
        <f>IF(O70&gt;=70%,(O70))+IF(O70&lt;=70%,70%)</f>
        <v>1</v>
      </c>
    </row>
    <row r="70" spans="1:20">
      <c r="B70" s="5"/>
      <c r="C70" s="217"/>
      <c r="D70" s="5"/>
      <c r="E70" s="5"/>
      <c r="F70" s="5"/>
      <c r="G70" s="5"/>
      <c r="H70" s="5"/>
      <c r="I70" s="5"/>
      <c r="J70" s="5"/>
      <c r="K70" s="56">
        <f>SUM(K65:K69)</f>
        <v>0.79999999999999993</v>
      </c>
      <c r="L70" s="56"/>
      <c r="M70" s="217"/>
      <c r="N70" s="217"/>
      <c r="O70" s="228">
        <f>SUM(O65:O69)</f>
        <v>1</v>
      </c>
    </row>
    <row r="71" spans="1:20">
      <c r="A71" s="119"/>
      <c r="B71" s="119"/>
      <c r="C71" s="229"/>
      <c r="D71" s="119"/>
      <c r="E71" s="119"/>
      <c r="F71" s="119"/>
      <c r="G71" s="119"/>
      <c r="H71" s="119"/>
      <c r="I71" s="119"/>
      <c r="J71" s="119"/>
      <c r="K71" s="119"/>
      <c r="L71" s="119"/>
      <c r="M71" s="229"/>
      <c r="N71" s="229"/>
      <c r="O71" s="233"/>
      <c r="P71" s="233"/>
      <c r="Q71" s="233"/>
      <c r="R71" s="119"/>
      <c r="S71" s="119"/>
      <c r="T71" s="119"/>
    </row>
    <row r="72" spans="1:20" ht="28.8">
      <c r="A72" s="6"/>
      <c r="B72" s="6"/>
      <c r="C72" s="211" t="s">
        <v>213</v>
      </c>
      <c r="D72" s="42"/>
      <c r="E72" s="42"/>
      <c r="F72" s="25" t="s">
        <v>228</v>
      </c>
      <c r="G72" s="42"/>
      <c r="H72" s="42"/>
      <c r="M72" s="211" t="s">
        <v>155</v>
      </c>
      <c r="O72" s="156" t="s">
        <v>216</v>
      </c>
    </row>
    <row r="73" spans="1:20">
      <c r="A73" s="26" t="str">
        <f>'Tabla Resultados FC'!C29</f>
        <v>MTU.3.2</v>
      </c>
      <c r="B73" s="30" t="str">
        <f>'Tabla Resultados FC'!D29</f>
        <v>Viabilizar el principio de autosuficiencia</v>
      </c>
      <c r="C73" s="212"/>
      <c r="D73" s="42"/>
      <c r="E73" s="42"/>
      <c r="F73" s="118">
        <v>1</v>
      </c>
      <c r="G73" s="42"/>
      <c r="H73" s="42"/>
      <c r="M73" s="212"/>
      <c r="O73" s="157"/>
    </row>
    <row r="74" spans="1:20">
      <c r="A74" s="6"/>
      <c r="B74" s="6"/>
      <c r="C74" s="213"/>
      <c r="D74" s="6"/>
      <c r="E74" s="6"/>
      <c r="F74" s="6"/>
      <c r="G74" s="6"/>
      <c r="H74" s="6"/>
      <c r="I74" s="6"/>
      <c r="J74" s="6"/>
      <c r="K74" s="6"/>
      <c r="L74" s="6"/>
      <c r="M74" s="213"/>
      <c r="N74" s="213"/>
      <c r="O74" s="223"/>
    </row>
    <row r="75" spans="1:20">
      <c r="A75" s="6"/>
      <c r="B75" s="107" t="s">
        <v>214</v>
      </c>
      <c r="C75" s="214" t="s">
        <v>156</v>
      </c>
      <c r="D75" s="108">
        <f>IF(C75="Sí",1)+IF(C75="No",0)</f>
        <v>1</v>
      </c>
      <c r="E75" s="197">
        <f>(COUNTIF(D75:D79,"1"))</f>
        <v>5</v>
      </c>
      <c r="F75" s="109">
        <f>IF(E75=0,(D75*$G$4))+IF(E75=1,(D75*$L$4))+IF(E75=2,(D75*$K$4))+IF(E75=3,(D75*$J$4))+IF(E75=4,(D75*$I$4))+IF(E75=5,(D75*$H$4))</f>
        <v>0.2</v>
      </c>
      <c r="G75" s="110">
        <v>0</v>
      </c>
      <c r="H75" s="110">
        <f>F73/5</f>
        <v>0.2</v>
      </c>
      <c r="I75" s="110">
        <f>F73/4</f>
        <v>0.25</v>
      </c>
      <c r="J75" s="110">
        <f>F73/3</f>
        <v>0.33333333333333331</v>
      </c>
      <c r="K75" s="110">
        <f>F73/2</f>
        <v>0.5</v>
      </c>
      <c r="L75" s="110">
        <f>F73</f>
        <v>1</v>
      </c>
      <c r="M75" s="230" t="s">
        <v>156</v>
      </c>
      <c r="N75" s="231">
        <f>IF(M75="Sí",1)+IF(M75="No",0)</f>
        <v>1</v>
      </c>
      <c r="O75" s="232">
        <f>F75*N75</f>
        <v>0.2</v>
      </c>
    </row>
    <row r="76" spans="1:20" ht="14.4" customHeight="1">
      <c r="A76" s="6"/>
      <c r="B76" s="107" t="s">
        <v>215</v>
      </c>
      <c r="C76" s="214" t="s">
        <v>156</v>
      </c>
      <c r="D76" s="108">
        <f>IF(C76="Sí",1)+IF(C76="No",0)</f>
        <v>1</v>
      </c>
      <c r="E76" s="198"/>
      <c r="F76" s="109">
        <f>IF(E75=0,(D76*$G$4))+IF(E75=1,(D76*$L$4))+IF(E75=2,(D76*$K$4))+IF(E75=3,(D76*$J$4))+IF(E75=4,(D76*$I$4))+IF(E75=5,(D76*$H$4))</f>
        <v>0.2</v>
      </c>
      <c r="G76" s="110">
        <v>0</v>
      </c>
      <c r="H76" s="110">
        <f>F74/5</f>
        <v>0</v>
      </c>
      <c r="I76" s="110">
        <f>F74/4</f>
        <v>0</v>
      </c>
      <c r="J76" s="110">
        <f>F74/3</f>
        <v>0</v>
      </c>
      <c r="K76" s="110">
        <f>F74/2</f>
        <v>0</v>
      </c>
      <c r="L76" s="110">
        <f>F74</f>
        <v>0</v>
      </c>
      <c r="M76" s="230" t="s">
        <v>156</v>
      </c>
      <c r="N76" s="231">
        <f>IF(M76="Sí",1)+IF(M76="No",0)</f>
        <v>1</v>
      </c>
      <c r="O76" s="232">
        <f>F76*N76</f>
        <v>0.2</v>
      </c>
    </row>
    <row r="77" spans="1:20">
      <c r="A77" s="6"/>
      <c r="B77" s="107" t="s">
        <v>150</v>
      </c>
      <c r="C77" s="214" t="s">
        <v>156</v>
      </c>
      <c r="D77" s="108">
        <f>IF(C77="Sí",1)+IF(C77="No",0)</f>
        <v>1</v>
      </c>
      <c r="E77" s="198"/>
      <c r="F77" s="109">
        <f>IF(E75=0,(D77*$G$4))+IF(E75=1,(D77*$L$4))+IF(E75=2,(D77*$K$4))+IF(E75=3,(D77*$J$4))+IF(E75=4,(D77*$I$4))+IF(E75=5,(D77*$H$4))</f>
        <v>0.2</v>
      </c>
      <c r="G77" s="110">
        <v>0</v>
      </c>
      <c r="H77" s="110">
        <f>F75/5</f>
        <v>0.04</v>
      </c>
      <c r="I77" s="110">
        <f>F75/4</f>
        <v>0.05</v>
      </c>
      <c r="J77" s="110">
        <f>F75/3</f>
        <v>6.6666666666666666E-2</v>
      </c>
      <c r="K77" s="110">
        <f>F75/2</f>
        <v>0.1</v>
      </c>
      <c r="L77" s="110">
        <f>F75</f>
        <v>0.2</v>
      </c>
      <c r="M77" s="230" t="s">
        <v>156</v>
      </c>
      <c r="N77" s="231">
        <f>IF(M77="Sí",1)+IF(M77="No",0)</f>
        <v>1</v>
      </c>
      <c r="O77" s="232">
        <f>F77*N77</f>
        <v>0.2</v>
      </c>
    </row>
    <row r="78" spans="1:20" ht="15" customHeight="1" thickBot="1">
      <c r="A78" s="6"/>
      <c r="B78" s="107" t="s">
        <v>149</v>
      </c>
      <c r="C78" s="214" t="s">
        <v>156</v>
      </c>
      <c r="D78" s="108">
        <f>IF(C78="Sí",1)+IF(C78="No",0)</f>
        <v>1</v>
      </c>
      <c r="E78" s="198"/>
      <c r="F78" s="109">
        <f>IF(E75=0,(D78*$G$4))+IF(E75=1,(D78*$L$4))+IF(E75=2,(D78*$K$4))+IF(E75=3,(D78*$J$4))+IF(E75=4,(D78*$I$4))+IF(E75=5,(D78*$H$4))</f>
        <v>0.2</v>
      </c>
      <c r="G78" s="110">
        <v>0</v>
      </c>
      <c r="H78" s="110">
        <f>F76/5</f>
        <v>0.04</v>
      </c>
      <c r="I78" s="110">
        <f>F76/4</f>
        <v>0.05</v>
      </c>
      <c r="J78" s="110">
        <f>F76/3</f>
        <v>6.6666666666666666E-2</v>
      </c>
      <c r="K78" s="110">
        <f>F76/2</f>
        <v>0.1</v>
      </c>
      <c r="L78" s="110">
        <f>F76</f>
        <v>0.2</v>
      </c>
      <c r="M78" s="230" t="s">
        <v>156</v>
      </c>
      <c r="N78" s="231">
        <f>IF(M78="Sí",1)+IF(M78="No",0)</f>
        <v>1</v>
      </c>
      <c r="O78" s="232">
        <f>F78*N78</f>
        <v>0.2</v>
      </c>
    </row>
    <row r="79" spans="1:20" ht="15" thickBot="1">
      <c r="A79" s="6"/>
      <c r="B79" s="107" t="s">
        <v>151</v>
      </c>
      <c r="C79" s="214" t="s">
        <v>156</v>
      </c>
      <c r="D79" s="108">
        <f t="shared" ref="D79" si="7">IF(C79="Sí",1)+IF(C79="No",0)</f>
        <v>1</v>
      </c>
      <c r="E79" s="199"/>
      <c r="F79" s="109">
        <f>IF(E75=0,(D79*$G$4))+IF(E75=1,(D79*$L$4))+IF(E75=2,(D79*$K$4))+IF(E75=3,(D79*$J$4))+IF(E75=4,(D79*$I$4))+IF(E75=5,(D79*$H$4))</f>
        <v>0.2</v>
      </c>
      <c r="G79" s="110">
        <v>0</v>
      </c>
      <c r="H79" s="110">
        <f>F77/5</f>
        <v>0.04</v>
      </c>
      <c r="I79" s="110">
        <f>F77/4</f>
        <v>0.05</v>
      </c>
      <c r="J79" s="110">
        <f>F77/3</f>
        <v>6.6666666666666666E-2</v>
      </c>
      <c r="K79" s="110">
        <f>F77/2</f>
        <v>0.1</v>
      </c>
      <c r="L79" s="110">
        <f>F77</f>
        <v>0.2</v>
      </c>
      <c r="M79" s="230" t="s">
        <v>156</v>
      </c>
      <c r="N79" s="231">
        <f>IF(M79="Sí",1)+IF(M79="No",0)</f>
        <v>1</v>
      </c>
      <c r="O79" s="232">
        <f>F79*N79</f>
        <v>0.2</v>
      </c>
      <c r="P79" s="226">
        <f>O80</f>
        <v>1</v>
      </c>
      <c r="Q79" s="227">
        <f>IF(O80&gt;=70%,(O80))+IF(O80&lt;=70%,70%)</f>
        <v>1</v>
      </c>
    </row>
    <row r="80" spans="1:20">
      <c r="B80" s="5"/>
      <c r="C80" s="217"/>
      <c r="D80" s="5"/>
      <c r="E80" s="5"/>
      <c r="F80" s="5"/>
      <c r="G80" s="5"/>
      <c r="H80" s="5"/>
      <c r="I80" s="5"/>
      <c r="J80" s="5"/>
      <c r="K80" s="56">
        <f>SUM(K75:K79)</f>
        <v>0.79999999999999993</v>
      </c>
      <c r="L80" s="56"/>
      <c r="M80" s="217"/>
      <c r="N80" s="217"/>
      <c r="O80" s="228">
        <f>SUM(O75:O79)</f>
        <v>1</v>
      </c>
    </row>
    <row r="82" spans="1:17" ht="28.8">
      <c r="A82" s="6"/>
      <c r="B82" s="6"/>
      <c r="C82" s="211" t="s">
        <v>213</v>
      </c>
      <c r="D82" s="42"/>
      <c r="E82" s="42"/>
      <c r="F82" s="25" t="s">
        <v>228</v>
      </c>
      <c r="G82" s="42"/>
      <c r="H82" s="42"/>
      <c r="M82" s="211" t="s">
        <v>155</v>
      </c>
      <c r="O82" s="156" t="s">
        <v>216</v>
      </c>
    </row>
    <row r="83" spans="1:17">
      <c r="A83" s="26" t="str">
        <f>'Tabla Resultados FC'!C30</f>
        <v>MTU.3.3</v>
      </c>
      <c r="B83" s="30" t="str">
        <f>'Tabla Resultados FC'!D30</f>
        <v>Reducción de emisiones de GEI</v>
      </c>
      <c r="C83" s="212"/>
      <c r="D83" s="42"/>
      <c r="E83" s="42"/>
      <c r="F83" s="118">
        <v>1</v>
      </c>
      <c r="G83" s="42"/>
      <c r="H83" s="42"/>
      <c r="M83" s="212"/>
      <c r="O83" s="157"/>
    </row>
    <row r="84" spans="1:17">
      <c r="A84" s="6"/>
      <c r="B84" s="6"/>
      <c r="C84" s="213"/>
      <c r="D84" s="6"/>
      <c r="E84" s="6"/>
      <c r="F84" s="6"/>
      <c r="G84" s="6"/>
      <c r="H84" s="6"/>
      <c r="I84" s="6"/>
      <c r="J84" s="6"/>
      <c r="K84" s="6"/>
      <c r="L84" s="6"/>
      <c r="M84" s="213"/>
      <c r="N84" s="213"/>
      <c r="O84" s="223"/>
    </row>
    <row r="85" spans="1:17">
      <c r="A85" s="6"/>
      <c r="B85" s="107" t="s">
        <v>214</v>
      </c>
      <c r="C85" s="214" t="s">
        <v>156</v>
      </c>
      <c r="D85" s="108">
        <f>IF(C85="Sí",1)+IF(C85="No",0)</f>
        <v>1</v>
      </c>
      <c r="E85" s="197">
        <f>(COUNTIF(D85:D89,"1"))</f>
        <v>5</v>
      </c>
      <c r="F85" s="109">
        <f>IF(E85=0,(D85*$G$4))+IF(E85=1,(D85*$L$4))+IF(E85=2,(D85*$K$4))+IF(E85=3,(D85*$J$4))+IF(E85=4,(D85*$I$4))+IF(E85=5,(D85*$H$4))</f>
        <v>0.2</v>
      </c>
      <c r="G85" s="110">
        <v>0</v>
      </c>
      <c r="H85" s="110">
        <f>F83/5</f>
        <v>0.2</v>
      </c>
      <c r="I85" s="110">
        <f>F83/4</f>
        <v>0.25</v>
      </c>
      <c r="J85" s="110">
        <f>F83/3</f>
        <v>0.33333333333333331</v>
      </c>
      <c r="K85" s="110">
        <f>F83/2</f>
        <v>0.5</v>
      </c>
      <c r="L85" s="110">
        <f>F83</f>
        <v>1</v>
      </c>
      <c r="M85" s="230" t="s">
        <v>156</v>
      </c>
      <c r="N85" s="231">
        <f>IF(M85="Sí",1)+IF(M85="No",0)</f>
        <v>1</v>
      </c>
      <c r="O85" s="232">
        <f>F85*N85</f>
        <v>0.2</v>
      </c>
    </row>
    <row r="86" spans="1:17" ht="14.4" customHeight="1">
      <c r="A86" s="6"/>
      <c r="B86" s="107" t="s">
        <v>215</v>
      </c>
      <c r="C86" s="214" t="s">
        <v>156</v>
      </c>
      <c r="D86" s="108">
        <f>IF(C86="Sí",1)+IF(C86="No",0)</f>
        <v>1</v>
      </c>
      <c r="E86" s="198"/>
      <c r="F86" s="109">
        <f>IF(E85=0,(D86*$G$4))+IF(E85=1,(D86*$L$4))+IF(E85=2,(D86*$K$4))+IF(E85=3,(D86*$J$4))+IF(E85=4,(D86*$I$4))+IF(E85=5,(D86*$H$4))</f>
        <v>0.2</v>
      </c>
      <c r="G86" s="110">
        <v>0</v>
      </c>
      <c r="H86" s="110">
        <f>F84/5</f>
        <v>0</v>
      </c>
      <c r="I86" s="110">
        <f>F84/4</f>
        <v>0</v>
      </c>
      <c r="J86" s="110">
        <f>F84/3</f>
        <v>0</v>
      </c>
      <c r="K86" s="110">
        <f>F84/2</f>
        <v>0</v>
      </c>
      <c r="L86" s="110">
        <f>F84</f>
        <v>0</v>
      </c>
      <c r="M86" s="230" t="s">
        <v>156</v>
      </c>
      <c r="N86" s="231">
        <f>IF(M86="Sí",1)+IF(M86="No",0)</f>
        <v>1</v>
      </c>
      <c r="O86" s="232">
        <f>F86*N86</f>
        <v>0.2</v>
      </c>
    </row>
    <row r="87" spans="1:17">
      <c r="A87" s="6"/>
      <c r="B87" s="107" t="s">
        <v>150</v>
      </c>
      <c r="C87" s="214" t="s">
        <v>156</v>
      </c>
      <c r="D87" s="108">
        <f>IF(C87="Sí",1)+IF(C87="No",0)</f>
        <v>1</v>
      </c>
      <c r="E87" s="198"/>
      <c r="F87" s="109">
        <f>IF(E85=0,(D87*$G$4))+IF(E85=1,(D87*$L$4))+IF(E85=2,(D87*$K$4))+IF(E85=3,(D87*$J$4))+IF(E85=4,(D87*$I$4))+IF(E85=5,(D87*$H$4))</f>
        <v>0.2</v>
      </c>
      <c r="G87" s="110">
        <v>0</v>
      </c>
      <c r="H87" s="110">
        <f>F85/5</f>
        <v>0.04</v>
      </c>
      <c r="I87" s="110">
        <f>F85/4</f>
        <v>0.05</v>
      </c>
      <c r="J87" s="110">
        <f>F85/3</f>
        <v>6.6666666666666666E-2</v>
      </c>
      <c r="K87" s="110">
        <f>F85/2</f>
        <v>0.1</v>
      </c>
      <c r="L87" s="110">
        <f>F85</f>
        <v>0.2</v>
      </c>
      <c r="M87" s="230" t="s">
        <v>156</v>
      </c>
      <c r="N87" s="231">
        <f>IF(M87="Sí",1)+IF(M87="No",0)</f>
        <v>1</v>
      </c>
      <c r="O87" s="232">
        <f>F87*N87</f>
        <v>0.2</v>
      </c>
    </row>
    <row r="88" spans="1:17" ht="15" customHeight="1" thickBot="1">
      <c r="A88" s="6"/>
      <c r="B88" s="107" t="s">
        <v>149</v>
      </c>
      <c r="C88" s="214" t="s">
        <v>156</v>
      </c>
      <c r="D88" s="108">
        <f>IF(C88="Sí",1)+IF(C88="No",0)</f>
        <v>1</v>
      </c>
      <c r="E88" s="198"/>
      <c r="F88" s="109">
        <f>IF(E85=0,(D88*$G$4))+IF(E85=1,(D88*$L$4))+IF(E85=2,(D88*$K$4))+IF(E85=3,(D88*$J$4))+IF(E85=4,(D88*$I$4))+IF(E85=5,(D88*$H$4))</f>
        <v>0.2</v>
      </c>
      <c r="G88" s="110">
        <v>0</v>
      </c>
      <c r="H88" s="110">
        <f>F86/5</f>
        <v>0.04</v>
      </c>
      <c r="I88" s="110">
        <f>F86/4</f>
        <v>0.05</v>
      </c>
      <c r="J88" s="110">
        <f>F86/3</f>
        <v>6.6666666666666666E-2</v>
      </c>
      <c r="K88" s="110">
        <f>F86/2</f>
        <v>0.1</v>
      </c>
      <c r="L88" s="110">
        <f>F86</f>
        <v>0.2</v>
      </c>
      <c r="M88" s="230" t="s">
        <v>156</v>
      </c>
      <c r="N88" s="231">
        <f>IF(M88="Sí",1)+IF(M88="No",0)</f>
        <v>1</v>
      </c>
      <c r="O88" s="232">
        <f>F88*N88</f>
        <v>0.2</v>
      </c>
    </row>
    <row r="89" spans="1:17" ht="15" thickBot="1">
      <c r="A89" s="6"/>
      <c r="B89" s="107" t="s">
        <v>151</v>
      </c>
      <c r="C89" s="214" t="s">
        <v>156</v>
      </c>
      <c r="D89" s="108">
        <f t="shared" ref="D89" si="8">IF(C89="Sí",1)+IF(C89="No",0)</f>
        <v>1</v>
      </c>
      <c r="E89" s="199"/>
      <c r="F89" s="109">
        <f>IF(E85=0,(D89*$G$4))+IF(E85=1,(D89*$L$4))+IF(E85=2,(D89*$K$4))+IF(E85=3,(D89*$J$4))+IF(E85=4,(D89*$I$4))+IF(E85=5,(D89*$H$4))</f>
        <v>0.2</v>
      </c>
      <c r="G89" s="110">
        <v>0</v>
      </c>
      <c r="H89" s="110">
        <f>F87/5</f>
        <v>0.04</v>
      </c>
      <c r="I89" s="110">
        <f>F87/4</f>
        <v>0.05</v>
      </c>
      <c r="J89" s="110">
        <f>F87/3</f>
        <v>6.6666666666666666E-2</v>
      </c>
      <c r="K89" s="110">
        <f>F87/2</f>
        <v>0.1</v>
      </c>
      <c r="L89" s="110">
        <f>F87</f>
        <v>0.2</v>
      </c>
      <c r="M89" s="230" t="s">
        <v>156</v>
      </c>
      <c r="N89" s="231">
        <f>IF(M89="Sí",1)+IF(M89="No",0)</f>
        <v>1</v>
      </c>
      <c r="O89" s="232">
        <f>F89*N89</f>
        <v>0.2</v>
      </c>
      <c r="P89" s="226">
        <f>O90</f>
        <v>1</v>
      </c>
      <c r="Q89" s="227">
        <f>IF(O90&gt;=70%,(O90))+IF(O90&lt;=70%,70%)</f>
        <v>1</v>
      </c>
    </row>
    <row r="90" spans="1:17">
      <c r="B90" s="5"/>
      <c r="C90" s="217"/>
      <c r="D90" s="5"/>
      <c r="E90" s="5"/>
      <c r="F90" s="5"/>
      <c r="G90" s="5"/>
      <c r="H90" s="5"/>
      <c r="I90" s="5"/>
      <c r="J90" s="5"/>
      <c r="K90" s="56">
        <f>SUM(K85:K89)</f>
        <v>0.79999999999999993</v>
      </c>
      <c r="L90" s="56"/>
      <c r="M90" s="217"/>
      <c r="N90" s="217"/>
      <c r="O90" s="228">
        <f>SUM(O85:O89)</f>
        <v>1</v>
      </c>
    </row>
    <row r="92" spans="1:17" ht="28.8">
      <c r="A92" s="6"/>
      <c r="B92" s="6"/>
      <c r="C92" s="211" t="s">
        <v>213</v>
      </c>
      <c r="D92" s="42"/>
      <c r="E92" s="42"/>
      <c r="F92" s="25" t="s">
        <v>228</v>
      </c>
      <c r="G92" s="42"/>
      <c r="H92" s="42"/>
      <c r="M92" s="211" t="s">
        <v>155</v>
      </c>
      <c r="O92" s="156" t="s">
        <v>216</v>
      </c>
    </row>
    <row r="93" spans="1:17">
      <c r="A93" s="26" t="str">
        <f>'Tabla Resultados FC'!C31</f>
        <v>MTU.3.4</v>
      </c>
      <c r="B93" s="30" t="str">
        <f>'Tabla Resultados FC'!D31</f>
        <v>Economía circular</v>
      </c>
      <c r="C93" s="212"/>
      <c r="D93" s="42"/>
      <c r="E93" s="42"/>
      <c r="F93" s="118">
        <v>1</v>
      </c>
      <c r="G93" s="42"/>
      <c r="H93" s="42"/>
      <c r="M93" s="212"/>
      <c r="O93" s="157"/>
    </row>
    <row r="94" spans="1:17">
      <c r="A94" s="6"/>
      <c r="B94" s="6"/>
      <c r="C94" s="213"/>
      <c r="D94" s="6"/>
      <c r="E94" s="6"/>
      <c r="F94" s="6"/>
      <c r="G94" s="6"/>
      <c r="H94" s="6"/>
      <c r="I94" s="6"/>
      <c r="J94" s="6"/>
      <c r="K94" s="6"/>
      <c r="L94" s="6"/>
      <c r="M94" s="213"/>
      <c r="N94" s="213"/>
      <c r="O94" s="223"/>
    </row>
    <row r="95" spans="1:17">
      <c r="A95" s="6"/>
      <c r="B95" s="107" t="s">
        <v>214</v>
      </c>
      <c r="C95" s="214" t="s">
        <v>156</v>
      </c>
      <c r="D95" s="108">
        <f>IF(C95="Sí",1)+IF(C95="No",0)</f>
        <v>1</v>
      </c>
      <c r="E95" s="197">
        <f>(COUNTIF(D95:D99,"1"))</f>
        <v>5</v>
      </c>
      <c r="F95" s="109">
        <f>IF(E95=0,(D95*$G$4))+IF(E95=1,(D95*$L$4))+IF(E95=2,(D95*$K$4))+IF(E95=3,(D95*$J$4))+IF(E95=4,(D95*$I$4))+IF(E95=5,(D95*$H$4))</f>
        <v>0.2</v>
      </c>
      <c r="G95" s="110">
        <v>0</v>
      </c>
      <c r="H95" s="110">
        <f>F93/5</f>
        <v>0.2</v>
      </c>
      <c r="I95" s="110">
        <f>F93/4</f>
        <v>0.25</v>
      </c>
      <c r="J95" s="110">
        <f>F93/3</f>
        <v>0.33333333333333331</v>
      </c>
      <c r="K95" s="110">
        <f>F93/2</f>
        <v>0.5</v>
      </c>
      <c r="L95" s="110">
        <f>F93</f>
        <v>1</v>
      </c>
      <c r="M95" s="230" t="s">
        <v>156</v>
      </c>
      <c r="N95" s="231">
        <f>IF(M95="Sí",1)+IF(M95="No",0)</f>
        <v>1</v>
      </c>
      <c r="O95" s="232">
        <f>F95*N95</f>
        <v>0.2</v>
      </c>
    </row>
    <row r="96" spans="1:17" ht="14.4" customHeight="1">
      <c r="A96" s="6"/>
      <c r="B96" s="107" t="s">
        <v>215</v>
      </c>
      <c r="C96" s="214" t="s">
        <v>156</v>
      </c>
      <c r="D96" s="108">
        <f>IF(C96="Sí",1)+IF(C96="No",0)</f>
        <v>1</v>
      </c>
      <c r="E96" s="198"/>
      <c r="F96" s="109">
        <f>IF(E95=0,(D96*$G$4))+IF(E95=1,(D96*$L$4))+IF(E95=2,(D96*$K$4))+IF(E95=3,(D96*$J$4))+IF(E95=4,(D96*$I$4))+IF(E95=5,(D96*$H$4))</f>
        <v>0.2</v>
      </c>
      <c r="G96" s="110">
        <v>0</v>
      </c>
      <c r="H96" s="110">
        <f>F94/5</f>
        <v>0</v>
      </c>
      <c r="I96" s="110">
        <f>F94/4</f>
        <v>0</v>
      </c>
      <c r="J96" s="110">
        <f>F94/3</f>
        <v>0</v>
      </c>
      <c r="K96" s="110">
        <f>F94/2</f>
        <v>0</v>
      </c>
      <c r="L96" s="110">
        <f>F94</f>
        <v>0</v>
      </c>
      <c r="M96" s="230" t="s">
        <v>156</v>
      </c>
      <c r="N96" s="231">
        <f>IF(M96="Sí",1)+IF(M96="No",0)</f>
        <v>1</v>
      </c>
      <c r="O96" s="232">
        <f>F96*N96</f>
        <v>0.2</v>
      </c>
    </row>
    <row r="97" spans="1:17">
      <c r="A97" s="6"/>
      <c r="B97" s="107" t="s">
        <v>150</v>
      </c>
      <c r="C97" s="214" t="s">
        <v>156</v>
      </c>
      <c r="D97" s="108">
        <f>IF(C97="Sí",1)+IF(C97="No",0)</f>
        <v>1</v>
      </c>
      <c r="E97" s="198"/>
      <c r="F97" s="109">
        <f>IF(E95=0,(D97*$G$4))+IF(E95=1,(D97*$L$4))+IF(E95=2,(D97*$K$4))+IF(E95=3,(D97*$J$4))+IF(E95=4,(D97*$I$4))+IF(E95=5,(D97*$H$4))</f>
        <v>0.2</v>
      </c>
      <c r="G97" s="110">
        <v>0</v>
      </c>
      <c r="H97" s="110">
        <f>F95/5</f>
        <v>0.04</v>
      </c>
      <c r="I97" s="110">
        <f>F95/4</f>
        <v>0.05</v>
      </c>
      <c r="J97" s="110">
        <f>F95/3</f>
        <v>6.6666666666666666E-2</v>
      </c>
      <c r="K97" s="110">
        <f>F95/2</f>
        <v>0.1</v>
      </c>
      <c r="L97" s="110">
        <f>F95</f>
        <v>0.2</v>
      </c>
      <c r="M97" s="230" t="s">
        <v>156</v>
      </c>
      <c r="N97" s="231">
        <f>IF(M97="Sí",1)+IF(M97="No",0)</f>
        <v>1</v>
      </c>
      <c r="O97" s="232">
        <f>F97*N97</f>
        <v>0.2</v>
      </c>
    </row>
    <row r="98" spans="1:17" ht="15" customHeight="1" thickBot="1">
      <c r="A98" s="6"/>
      <c r="B98" s="107" t="s">
        <v>149</v>
      </c>
      <c r="C98" s="214" t="s">
        <v>156</v>
      </c>
      <c r="D98" s="108">
        <f>IF(C98="Sí",1)+IF(C98="No",0)</f>
        <v>1</v>
      </c>
      <c r="E98" s="198"/>
      <c r="F98" s="109">
        <f>IF(E95=0,(D98*$G$4))+IF(E95=1,(D98*$L$4))+IF(E95=2,(D98*$K$4))+IF(E95=3,(D98*$J$4))+IF(E95=4,(D98*$I$4))+IF(E95=5,(D98*$H$4))</f>
        <v>0.2</v>
      </c>
      <c r="G98" s="110">
        <v>0</v>
      </c>
      <c r="H98" s="110">
        <f>F96/5</f>
        <v>0.04</v>
      </c>
      <c r="I98" s="110">
        <f>F96/4</f>
        <v>0.05</v>
      </c>
      <c r="J98" s="110">
        <f>F96/3</f>
        <v>6.6666666666666666E-2</v>
      </c>
      <c r="K98" s="110">
        <f>F96/2</f>
        <v>0.1</v>
      </c>
      <c r="L98" s="110">
        <f>F96</f>
        <v>0.2</v>
      </c>
      <c r="M98" s="230" t="s">
        <v>156</v>
      </c>
      <c r="N98" s="231">
        <f>IF(M98="Sí",1)+IF(M98="No",0)</f>
        <v>1</v>
      </c>
      <c r="O98" s="232">
        <f>F98*N98</f>
        <v>0.2</v>
      </c>
    </row>
    <row r="99" spans="1:17" ht="15" thickBot="1">
      <c r="A99" s="6"/>
      <c r="B99" s="107" t="s">
        <v>151</v>
      </c>
      <c r="C99" s="214" t="s">
        <v>156</v>
      </c>
      <c r="D99" s="108">
        <f t="shared" ref="D99" si="9">IF(C99="Sí",1)+IF(C99="No",0)</f>
        <v>1</v>
      </c>
      <c r="E99" s="199"/>
      <c r="F99" s="109">
        <f>IF(E95=0,(D99*$G$4))+IF(E95=1,(D99*$L$4))+IF(E95=2,(D99*$K$4))+IF(E95=3,(D99*$J$4))+IF(E95=4,(D99*$I$4))+IF(E95=5,(D99*$H$4))</f>
        <v>0.2</v>
      </c>
      <c r="G99" s="110">
        <v>0</v>
      </c>
      <c r="H99" s="110">
        <f>F97/5</f>
        <v>0.04</v>
      </c>
      <c r="I99" s="110">
        <f>F97/4</f>
        <v>0.05</v>
      </c>
      <c r="J99" s="110">
        <f>F97/3</f>
        <v>6.6666666666666666E-2</v>
      </c>
      <c r="K99" s="110">
        <f>F97/2</f>
        <v>0.1</v>
      </c>
      <c r="L99" s="110">
        <f>F97</f>
        <v>0.2</v>
      </c>
      <c r="M99" s="230" t="s">
        <v>156</v>
      </c>
      <c r="N99" s="231">
        <f>IF(M99="Sí",1)+IF(M99="No",0)</f>
        <v>1</v>
      </c>
      <c r="O99" s="232">
        <f>F99*N99</f>
        <v>0.2</v>
      </c>
      <c r="P99" s="226">
        <f>O100</f>
        <v>1</v>
      </c>
      <c r="Q99" s="227">
        <f>IF(O100&gt;=70%,(O100))+IF(O100&lt;=70%,70%)</f>
        <v>1</v>
      </c>
    </row>
    <row r="100" spans="1:17">
      <c r="B100" s="5"/>
      <c r="C100" s="217"/>
      <c r="D100" s="5"/>
      <c r="E100" s="5"/>
      <c r="F100" s="5"/>
      <c r="G100" s="5"/>
      <c r="H100" s="5"/>
      <c r="I100" s="5"/>
      <c r="J100" s="5"/>
      <c r="K100" s="56">
        <f>SUM(K95:K99)</f>
        <v>0.79999999999999993</v>
      </c>
      <c r="L100" s="56"/>
      <c r="M100" s="217"/>
      <c r="N100" s="217"/>
      <c r="O100" s="228">
        <f>SUM(O95:O99)</f>
        <v>1</v>
      </c>
    </row>
    <row r="102" spans="1:17" ht="28.8">
      <c r="A102" s="6"/>
      <c r="B102" s="6"/>
      <c r="C102" s="211" t="s">
        <v>213</v>
      </c>
      <c r="D102" s="42"/>
      <c r="E102" s="42"/>
      <c r="F102" s="25" t="s">
        <v>228</v>
      </c>
      <c r="G102" s="42"/>
      <c r="H102" s="42"/>
      <c r="M102" s="211" t="s">
        <v>155</v>
      </c>
      <c r="O102" s="156" t="s">
        <v>216</v>
      </c>
    </row>
    <row r="103" spans="1:17">
      <c r="A103" s="26" t="str">
        <f>'Tabla Resultados FC'!C32</f>
        <v>MTU.4.1</v>
      </c>
      <c r="B103" s="30" t="str">
        <f>'Tabla Resultados FC'!D32</f>
        <v>Evaluación y gestión de riesgos</v>
      </c>
      <c r="C103" s="212"/>
      <c r="D103" s="42"/>
      <c r="E103" s="42"/>
      <c r="F103" s="118">
        <v>1</v>
      </c>
      <c r="G103" s="42"/>
      <c r="H103" s="42"/>
      <c r="M103" s="212"/>
      <c r="O103" s="157"/>
    </row>
    <row r="104" spans="1:17">
      <c r="A104" s="6"/>
      <c r="B104" s="6"/>
      <c r="C104" s="213"/>
      <c r="D104" s="6"/>
      <c r="E104" s="6"/>
      <c r="F104" s="6"/>
      <c r="G104" s="6"/>
      <c r="H104" s="6"/>
      <c r="I104" s="6"/>
      <c r="J104" s="6"/>
      <c r="K104" s="6"/>
      <c r="L104" s="6"/>
      <c r="M104" s="213"/>
      <c r="N104" s="213"/>
      <c r="O104" s="223"/>
    </row>
    <row r="105" spans="1:17">
      <c r="A105" s="6"/>
      <c r="B105" s="107" t="s">
        <v>214</v>
      </c>
      <c r="C105" s="214" t="s">
        <v>156</v>
      </c>
      <c r="D105" s="108">
        <f>IF(C105="Sí",1)+IF(C105="No",0)</f>
        <v>1</v>
      </c>
      <c r="E105" s="197">
        <f>(COUNTIF(D105:D109,"1"))</f>
        <v>5</v>
      </c>
      <c r="F105" s="109">
        <f>IF(E105=0,(D105*$G$4))+IF(E105=1,(D105*$L$4))+IF(E105=2,(D105*$K$4))+IF(E105=3,(D105*$J$4))+IF(E105=4,(D105*$I$4))+IF(E105=5,(D105*$H$4))</f>
        <v>0.2</v>
      </c>
      <c r="G105" s="110">
        <v>0</v>
      </c>
      <c r="H105" s="110">
        <f>F103/5</f>
        <v>0.2</v>
      </c>
      <c r="I105" s="110">
        <f>F103/4</f>
        <v>0.25</v>
      </c>
      <c r="J105" s="110">
        <f>F103/3</f>
        <v>0.33333333333333331</v>
      </c>
      <c r="K105" s="110">
        <f>F103/2</f>
        <v>0.5</v>
      </c>
      <c r="L105" s="110">
        <f>F103</f>
        <v>1</v>
      </c>
      <c r="M105" s="230" t="s">
        <v>156</v>
      </c>
      <c r="N105" s="231">
        <f>IF(M105="Sí",1)+IF(M105="No",0)</f>
        <v>1</v>
      </c>
      <c r="O105" s="232">
        <f>F105*N105</f>
        <v>0.2</v>
      </c>
    </row>
    <row r="106" spans="1:17" ht="14.4" customHeight="1">
      <c r="A106" s="6"/>
      <c r="B106" s="107" t="s">
        <v>215</v>
      </c>
      <c r="C106" s="214" t="s">
        <v>156</v>
      </c>
      <c r="D106" s="108">
        <f>IF(C106="Sí",1)+IF(C106="No",0)</f>
        <v>1</v>
      </c>
      <c r="E106" s="198"/>
      <c r="F106" s="109">
        <f>IF(E105=0,(D106*$G$4))+IF(E105=1,(D106*$L$4))+IF(E105=2,(D106*$K$4))+IF(E105=3,(D106*$J$4))+IF(E105=4,(D106*$I$4))+IF(E105=5,(D106*$H$4))</f>
        <v>0.2</v>
      </c>
      <c r="G106" s="110">
        <v>0</v>
      </c>
      <c r="H106" s="110">
        <f>F104/5</f>
        <v>0</v>
      </c>
      <c r="I106" s="110">
        <f>F104/4</f>
        <v>0</v>
      </c>
      <c r="J106" s="110">
        <f>F104/3</f>
        <v>0</v>
      </c>
      <c r="K106" s="110">
        <f>F104/2</f>
        <v>0</v>
      </c>
      <c r="L106" s="110">
        <f>F104</f>
        <v>0</v>
      </c>
      <c r="M106" s="230" t="s">
        <v>156</v>
      </c>
      <c r="N106" s="231">
        <f>IF(M106="Sí",1)+IF(M106="No",0)</f>
        <v>1</v>
      </c>
      <c r="O106" s="232">
        <f>F106*N106</f>
        <v>0.2</v>
      </c>
    </row>
    <row r="107" spans="1:17">
      <c r="A107" s="6"/>
      <c r="B107" s="107" t="s">
        <v>150</v>
      </c>
      <c r="C107" s="214" t="s">
        <v>156</v>
      </c>
      <c r="D107" s="108">
        <f>IF(C107="Sí",1)+IF(C107="No",0)</f>
        <v>1</v>
      </c>
      <c r="E107" s="198"/>
      <c r="F107" s="109">
        <f>IF(E105=0,(D107*$G$4))+IF(E105=1,(D107*$L$4))+IF(E105=2,(D107*$K$4))+IF(E105=3,(D107*$J$4))+IF(E105=4,(D107*$I$4))+IF(E105=5,(D107*$H$4))</f>
        <v>0.2</v>
      </c>
      <c r="G107" s="110">
        <v>0</v>
      </c>
      <c r="H107" s="110">
        <f>F105/5</f>
        <v>0.04</v>
      </c>
      <c r="I107" s="110">
        <f>F105/4</f>
        <v>0.05</v>
      </c>
      <c r="J107" s="110">
        <f>F105/3</f>
        <v>6.6666666666666666E-2</v>
      </c>
      <c r="K107" s="110">
        <f>F105/2</f>
        <v>0.1</v>
      </c>
      <c r="L107" s="110">
        <f>F105</f>
        <v>0.2</v>
      </c>
      <c r="M107" s="230" t="s">
        <v>156</v>
      </c>
      <c r="N107" s="231">
        <f>IF(M107="Sí",1)+IF(M107="No",0)</f>
        <v>1</v>
      </c>
      <c r="O107" s="232">
        <f>F107*N107</f>
        <v>0.2</v>
      </c>
    </row>
    <row r="108" spans="1:17" ht="15" customHeight="1" thickBot="1">
      <c r="A108" s="6"/>
      <c r="B108" s="107" t="s">
        <v>149</v>
      </c>
      <c r="C108" s="214" t="s">
        <v>156</v>
      </c>
      <c r="D108" s="108">
        <f>IF(C108="Sí",1)+IF(C108="No",0)</f>
        <v>1</v>
      </c>
      <c r="E108" s="198"/>
      <c r="F108" s="109">
        <f>IF(E105=0,(D108*$G$4))+IF(E105=1,(D108*$L$4))+IF(E105=2,(D108*$K$4))+IF(E105=3,(D108*$J$4))+IF(E105=4,(D108*$I$4))+IF(E105=5,(D108*$H$4))</f>
        <v>0.2</v>
      </c>
      <c r="G108" s="110">
        <v>0</v>
      </c>
      <c r="H108" s="110">
        <f>F106/5</f>
        <v>0.04</v>
      </c>
      <c r="I108" s="110">
        <f>F106/4</f>
        <v>0.05</v>
      </c>
      <c r="J108" s="110">
        <f>F106/3</f>
        <v>6.6666666666666666E-2</v>
      </c>
      <c r="K108" s="110">
        <f>F106/2</f>
        <v>0.1</v>
      </c>
      <c r="L108" s="110">
        <f>F106</f>
        <v>0.2</v>
      </c>
      <c r="M108" s="230" t="s">
        <v>156</v>
      </c>
      <c r="N108" s="231">
        <f>IF(M108="Sí",1)+IF(M108="No",0)</f>
        <v>1</v>
      </c>
      <c r="O108" s="232">
        <f>F108*N108</f>
        <v>0.2</v>
      </c>
    </row>
    <row r="109" spans="1:17" ht="15" thickBot="1">
      <c r="A109" s="6"/>
      <c r="B109" s="107" t="s">
        <v>151</v>
      </c>
      <c r="C109" s="214" t="s">
        <v>156</v>
      </c>
      <c r="D109" s="108">
        <f t="shared" ref="D109" si="10">IF(C109="Sí",1)+IF(C109="No",0)</f>
        <v>1</v>
      </c>
      <c r="E109" s="199"/>
      <c r="F109" s="109">
        <f>IF(E105=0,(D109*$G$4))+IF(E105=1,(D109*$L$4))+IF(E105=2,(D109*$K$4))+IF(E105=3,(D109*$J$4))+IF(E105=4,(D109*$I$4))+IF(E105=5,(D109*$H$4))</f>
        <v>0.2</v>
      </c>
      <c r="G109" s="110">
        <v>0</v>
      </c>
      <c r="H109" s="110">
        <f>F107/5</f>
        <v>0.04</v>
      </c>
      <c r="I109" s="110">
        <f>F107/4</f>
        <v>0.05</v>
      </c>
      <c r="J109" s="110">
        <f>F107/3</f>
        <v>6.6666666666666666E-2</v>
      </c>
      <c r="K109" s="110">
        <f>F107/2</f>
        <v>0.1</v>
      </c>
      <c r="L109" s="110">
        <f>F107</f>
        <v>0.2</v>
      </c>
      <c r="M109" s="230" t="s">
        <v>156</v>
      </c>
      <c r="N109" s="231">
        <f>IF(M109="Sí",1)+IF(M109="No",0)</f>
        <v>1</v>
      </c>
      <c r="O109" s="232">
        <f>F109*N109</f>
        <v>0.2</v>
      </c>
      <c r="P109" s="226">
        <f>O110</f>
        <v>1</v>
      </c>
      <c r="Q109" s="227">
        <f>IF(O110&gt;=70%,(O110))+IF(O110&lt;=70%,70%)</f>
        <v>1</v>
      </c>
    </row>
    <row r="110" spans="1:17">
      <c r="B110" s="5"/>
      <c r="C110" s="217"/>
      <c r="D110" s="5"/>
      <c r="E110" s="5"/>
      <c r="F110" s="5"/>
      <c r="G110" s="5"/>
      <c r="H110" s="5"/>
      <c r="I110" s="5"/>
      <c r="J110" s="5"/>
      <c r="K110" s="56">
        <f>SUM(K105:K109)</f>
        <v>0.79999999999999993</v>
      </c>
      <c r="L110" s="56"/>
      <c r="M110" s="217"/>
      <c r="N110" s="217"/>
      <c r="O110" s="228">
        <f>SUM(O105:O109)</f>
        <v>1</v>
      </c>
    </row>
    <row r="112" spans="1:17" ht="28.8">
      <c r="A112" s="6"/>
      <c r="B112" s="6"/>
      <c r="C112" s="211" t="s">
        <v>213</v>
      </c>
      <c r="D112" s="42"/>
      <c r="E112" s="42"/>
      <c r="F112" s="25" t="s">
        <v>228</v>
      </c>
      <c r="G112" s="42"/>
      <c r="H112" s="42"/>
      <c r="M112" s="211" t="s">
        <v>155</v>
      </c>
      <c r="O112" s="156" t="s">
        <v>216</v>
      </c>
    </row>
    <row r="113" spans="1:17">
      <c r="A113" s="26" t="str">
        <f>'Tabla Resultados FC'!C33</f>
        <v>MTU.4.2</v>
      </c>
      <c r="B113" s="30" t="str">
        <f>'Tabla Resultados FC'!D33</f>
        <v>Adaptación y recuperación de la vinculación del sistema urbano al ciclo del agua</v>
      </c>
      <c r="C113" s="212"/>
      <c r="D113" s="42"/>
      <c r="E113" s="42"/>
      <c r="F113" s="118">
        <v>1</v>
      </c>
      <c r="G113" s="42"/>
      <c r="H113" s="42"/>
      <c r="M113" s="212"/>
      <c r="O113" s="157"/>
    </row>
    <row r="114" spans="1:17">
      <c r="A114" s="6"/>
      <c r="B114" s="6"/>
      <c r="C114" s="213"/>
      <c r="D114" s="6"/>
      <c r="E114" s="6"/>
      <c r="F114" s="6"/>
      <c r="G114" s="6"/>
      <c r="H114" s="6"/>
      <c r="I114" s="6"/>
      <c r="J114" s="6"/>
      <c r="K114" s="6"/>
      <c r="L114" s="6"/>
      <c r="M114" s="213"/>
      <c r="N114" s="213"/>
      <c r="O114" s="223"/>
    </row>
    <row r="115" spans="1:17">
      <c r="A115" s="6"/>
      <c r="B115" s="107" t="s">
        <v>214</v>
      </c>
      <c r="C115" s="214" t="s">
        <v>156</v>
      </c>
      <c r="D115" s="108">
        <f>IF(C115="Sí",1)+IF(C115="No",0)</f>
        <v>1</v>
      </c>
      <c r="E115" s="197">
        <f>(COUNTIF(D115:D119,"1"))</f>
        <v>5</v>
      </c>
      <c r="F115" s="109">
        <f>IF(E115=0,(D115*$G$4))+IF(E115=1,(D115*$L$4))+IF(E115=2,(D115*$K$4))+IF(E115=3,(D115*$J$4))+IF(E115=4,(D115*$I$4))+IF(E115=5,(D115*$H$4))</f>
        <v>0.2</v>
      </c>
      <c r="G115" s="110">
        <v>0</v>
      </c>
      <c r="H115" s="110">
        <f>F113/5</f>
        <v>0.2</v>
      </c>
      <c r="I115" s="110">
        <f>F113/4</f>
        <v>0.25</v>
      </c>
      <c r="J115" s="110">
        <f>F113/3</f>
        <v>0.33333333333333331</v>
      </c>
      <c r="K115" s="110">
        <f>F113/2</f>
        <v>0.5</v>
      </c>
      <c r="L115" s="110">
        <f>F113</f>
        <v>1</v>
      </c>
      <c r="M115" s="230" t="s">
        <v>156</v>
      </c>
      <c r="N115" s="231">
        <f>IF(M115="Sí",1)+IF(M115="No",0)</f>
        <v>1</v>
      </c>
      <c r="O115" s="232">
        <f>F115*N115</f>
        <v>0.2</v>
      </c>
    </row>
    <row r="116" spans="1:17" ht="14.4" customHeight="1">
      <c r="A116" s="6"/>
      <c r="B116" s="107" t="s">
        <v>215</v>
      </c>
      <c r="C116" s="214" t="s">
        <v>156</v>
      </c>
      <c r="D116" s="108">
        <f>IF(C116="Sí",1)+IF(C116="No",0)</f>
        <v>1</v>
      </c>
      <c r="E116" s="198"/>
      <c r="F116" s="109">
        <f>IF(E115=0,(D116*$G$4))+IF(E115=1,(D116*$L$4))+IF(E115=2,(D116*$K$4))+IF(E115=3,(D116*$J$4))+IF(E115=4,(D116*$I$4))+IF(E115=5,(D116*$H$4))</f>
        <v>0.2</v>
      </c>
      <c r="G116" s="110">
        <v>0</v>
      </c>
      <c r="H116" s="110">
        <f>F114/5</f>
        <v>0</v>
      </c>
      <c r="I116" s="110">
        <f>F114/4</f>
        <v>0</v>
      </c>
      <c r="J116" s="110">
        <f>F114/3</f>
        <v>0</v>
      </c>
      <c r="K116" s="110">
        <f>F114/2</f>
        <v>0</v>
      </c>
      <c r="L116" s="110">
        <f>F114</f>
        <v>0</v>
      </c>
      <c r="M116" s="230" t="s">
        <v>156</v>
      </c>
      <c r="N116" s="231">
        <f>IF(M116="Sí",1)+IF(M116="No",0)</f>
        <v>1</v>
      </c>
      <c r="O116" s="232">
        <f>F116*N116</f>
        <v>0.2</v>
      </c>
    </row>
    <row r="117" spans="1:17">
      <c r="A117" s="6"/>
      <c r="B117" s="107" t="s">
        <v>150</v>
      </c>
      <c r="C117" s="214" t="s">
        <v>156</v>
      </c>
      <c r="D117" s="108">
        <f>IF(C117="Sí",1)+IF(C117="No",0)</f>
        <v>1</v>
      </c>
      <c r="E117" s="198"/>
      <c r="F117" s="109">
        <f>IF(E115=0,(D117*$G$4))+IF(E115=1,(D117*$L$4))+IF(E115=2,(D117*$K$4))+IF(E115=3,(D117*$J$4))+IF(E115=4,(D117*$I$4))+IF(E115=5,(D117*$H$4))</f>
        <v>0.2</v>
      </c>
      <c r="G117" s="110">
        <v>0</v>
      </c>
      <c r="H117" s="110">
        <f>F115/5</f>
        <v>0.04</v>
      </c>
      <c r="I117" s="110">
        <f>F115/4</f>
        <v>0.05</v>
      </c>
      <c r="J117" s="110">
        <f>F115/3</f>
        <v>6.6666666666666666E-2</v>
      </c>
      <c r="K117" s="110">
        <f>F115/2</f>
        <v>0.1</v>
      </c>
      <c r="L117" s="110">
        <f>F115</f>
        <v>0.2</v>
      </c>
      <c r="M117" s="230" t="s">
        <v>156</v>
      </c>
      <c r="N117" s="231">
        <f>IF(M117="Sí",1)+IF(M117="No",0)</f>
        <v>1</v>
      </c>
      <c r="O117" s="232">
        <f>F117*N117</f>
        <v>0.2</v>
      </c>
    </row>
    <row r="118" spans="1:17" ht="15" customHeight="1" thickBot="1">
      <c r="A118" s="6"/>
      <c r="B118" s="107" t="s">
        <v>149</v>
      </c>
      <c r="C118" s="214" t="s">
        <v>156</v>
      </c>
      <c r="D118" s="108">
        <f>IF(C118="Sí",1)+IF(C118="No",0)</f>
        <v>1</v>
      </c>
      <c r="E118" s="198"/>
      <c r="F118" s="109">
        <f>IF(E115=0,(D118*$G$4))+IF(E115=1,(D118*$L$4))+IF(E115=2,(D118*$K$4))+IF(E115=3,(D118*$J$4))+IF(E115=4,(D118*$I$4))+IF(E115=5,(D118*$H$4))</f>
        <v>0.2</v>
      </c>
      <c r="G118" s="110">
        <v>0</v>
      </c>
      <c r="H118" s="110">
        <f>F116/5</f>
        <v>0.04</v>
      </c>
      <c r="I118" s="110">
        <f>F116/4</f>
        <v>0.05</v>
      </c>
      <c r="J118" s="110">
        <f>F116/3</f>
        <v>6.6666666666666666E-2</v>
      </c>
      <c r="K118" s="110">
        <f>F116/2</f>
        <v>0.1</v>
      </c>
      <c r="L118" s="110">
        <f>F116</f>
        <v>0.2</v>
      </c>
      <c r="M118" s="230" t="s">
        <v>156</v>
      </c>
      <c r="N118" s="231">
        <f>IF(M118="Sí",1)+IF(M118="No",0)</f>
        <v>1</v>
      </c>
      <c r="O118" s="232">
        <f>F118*N118</f>
        <v>0.2</v>
      </c>
    </row>
    <row r="119" spans="1:17" ht="15" thickBot="1">
      <c r="A119" s="6"/>
      <c r="B119" s="107" t="s">
        <v>151</v>
      </c>
      <c r="C119" s="214" t="s">
        <v>156</v>
      </c>
      <c r="D119" s="108">
        <f t="shared" ref="D119" si="11">IF(C119="Sí",1)+IF(C119="No",0)</f>
        <v>1</v>
      </c>
      <c r="E119" s="199"/>
      <c r="F119" s="109">
        <f>IF(E115=0,(D119*$G$4))+IF(E115=1,(D119*$L$4))+IF(E115=2,(D119*$K$4))+IF(E115=3,(D119*$J$4))+IF(E115=4,(D119*$I$4))+IF(E115=5,(D119*$H$4))</f>
        <v>0.2</v>
      </c>
      <c r="G119" s="110">
        <v>0</v>
      </c>
      <c r="H119" s="110">
        <f>F117/5</f>
        <v>0.04</v>
      </c>
      <c r="I119" s="110">
        <f>F117/4</f>
        <v>0.05</v>
      </c>
      <c r="J119" s="110">
        <f>F117/3</f>
        <v>6.6666666666666666E-2</v>
      </c>
      <c r="K119" s="110">
        <f>F117/2</f>
        <v>0.1</v>
      </c>
      <c r="L119" s="110">
        <f>F117</f>
        <v>0.2</v>
      </c>
      <c r="M119" s="230" t="s">
        <v>156</v>
      </c>
      <c r="N119" s="231">
        <f>IF(M119="Sí",1)+IF(M119="No",0)</f>
        <v>1</v>
      </c>
      <c r="O119" s="232">
        <f>F119*N119</f>
        <v>0.2</v>
      </c>
      <c r="P119" s="226">
        <f>O120</f>
        <v>1</v>
      </c>
      <c r="Q119" s="227">
        <f>IF(O120&gt;=70%,(O120))+IF(O120&lt;=70%,70%)</f>
        <v>1</v>
      </c>
    </row>
    <row r="120" spans="1:17">
      <c r="B120" s="5"/>
      <c r="C120" s="217"/>
      <c r="D120" s="5"/>
      <c r="E120" s="5"/>
      <c r="F120" s="5"/>
      <c r="G120" s="5"/>
      <c r="H120" s="5"/>
      <c r="I120" s="5"/>
      <c r="J120" s="5"/>
      <c r="K120" s="56">
        <f>SUM(K115:K119)</f>
        <v>0.79999999999999993</v>
      </c>
      <c r="L120" s="56"/>
      <c r="M120" s="217"/>
      <c r="N120" s="217"/>
      <c r="O120" s="228">
        <f>SUM(O115:O119)</f>
        <v>1</v>
      </c>
    </row>
    <row r="121" spans="1:17">
      <c r="B121" s="5"/>
      <c r="C121" s="217"/>
      <c r="D121" s="5"/>
      <c r="E121" s="5"/>
      <c r="F121" s="5"/>
      <c r="G121" s="5"/>
      <c r="H121" s="5"/>
      <c r="I121" s="5"/>
      <c r="J121" s="5"/>
      <c r="K121" s="56"/>
      <c r="L121" s="56"/>
      <c r="M121" s="217"/>
      <c r="N121" s="217"/>
      <c r="O121" s="228"/>
    </row>
  </sheetData>
  <sheetProtection password="C1EC" sheet="1" objects="1" scenarios="1"/>
  <mergeCells count="48">
    <mergeCell ref="E115:E119"/>
    <mergeCell ref="E95:E99"/>
    <mergeCell ref="C102:C103"/>
    <mergeCell ref="M102:M103"/>
    <mergeCell ref="O102:O103"/>
    <mergeCell ref="E105:E109"/>
    <mergeCell ref="C112:C113"/>
    <mergeCell ref="M112:M113"/>
    <mergeCell ref="O112:O113"/>
    <mergeCell ref="C92:C93"/>
    <mergeCell ref="M92:M93"/>
    <mergeCell ref="O92:O93"/>
    <mergeCell ref="E55:E59"/>
    <mergeCell ref="C62:C63"/>
    <mergeCell ref="M62:M63"/>
    <mergeCell ref="O62:O63"/>
    <mergeCell ref="E65:E69"/>
    <mergeCell ref="C72:C73"/>
    <mergeCell ref="M72:M73"/>
    <mergeCell ref="O72:O73"/>
    <mergeCell ref="E75:E79"/>
    <mergeCell ref="C82:C83"/>
    <mergeCell ref="M82:M83"/>
    <mergeCell ref="O82:O83"/>
    <mergeCell ref="E85:E89"/>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1:C2"/>
    <mergeCell ref="M1:M2"/>
    <mergeCell ref="O1:O2"/>
    <mergeCell ref="E4:E8"/>
    <mergeCell ref="C12:C13"/>
    <mergeCell ref="M12:M13"/>
    <mergeCell ref="O12:O13"/>
  </mergeCells>
  <dataValidations disablePrompts="1" count="1">
    <dataValidation type="list" allowBlank="1" showInputMessage="1" showErrorMessage="1" errorTitle="Dato inválido" error="Por favor seleccione Sí o No" sqref="C55:C59 C45:C49 C115:C119 C25:C29 C35:C39 C15:C19 M25:M29 M85:M89 M95:M99 C105:C109 M75:M79 C75:C79 M4:M8 M15:M19 M65:M69 C95:C99 C4:C8 C85:C89 M55:M59 M45:M49 C65:C69 M35:M39 M105:M109 M115:M119">
      <formula1>"Sí,No"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sheetPr>
    <tabColor theme="8"/>
  </sheetPr>
  <dimension ref="A1:Q80"/>
  <sheetViews>
    <sheetView showGridLines="0" zoomScale="55" zoomScaleNormal="55" workbookViewId="0">
      <selection activeCell="O1" sqref="O1:Q1048576"/>
    </sheetView>
  </sheetViews>
  <sheetFormatPr baseColWidth="10" defaultRowHeight="14.4"/>
  <cols>
    <col min="2" max="2" width="72.21875" customWidth="1"/>
    <col min="3" max="3" width="17.88671875" style="218" customWidth="1"/>
    <col min="4" max="5" width="17.88671875" hidden="1" customWidth="1"/>
    <col min="6" max="6" width="27.21875" customWidth="1"/>
    <col min="7" max="8" width="19.88671875" hidden="1" customWidth="1"/>
    <col min="9" max="10" width="17.88671875" hidden="1" customWidth="1"/>
    <col min="11" max="11" width="24.6640625" hidden="1" customWidth="1"/>
    <col min="12" max="12" width="17.6640625" hidden="1" customWidth="1"/>
    <col min="13" max="13" width="18.21875" style="218" customWidth="1"/>
    <col min="14" max="14" width="15.5546875" style="218" hidden="1" customWidth="1"/>
    <col min="15" max="15" width="27.10937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c r="A2" s="26" t="str">
        <f>'Tabla Resultados FC'!C34</f>
        <v>MA.1.1</v>
      </c>
      <c r="B2" s="30" t="str">
        <f>'Tabla Resultados FC'!D34</f>
        <v>Territorio de los 45 min (Conectividad rural y zonas periféricas)</v>
      </c>
      <c r="C2" s="212"/>
      <c r="D2" s="42"/>
      <c r="E2" s="42"/>
      <c r="F2" s="118">
        <v>1</v>
      </c>
      <c r="G2" s="42"/>
      <c r="H2" s="42"/>
      <c r="M2" s="212"/>
      <c r="O2" s="157"/>
    </row>
    <row r="3" spans="1:17">
      <c r="A3" s="6"/>
      <c r="B3" s="6"/>
      <c r="C3" s="213"/>
      <c r="D3" s="6"/>
      <c r="E3" s="6"/>
      <c r="F3" s="6"/>
      <c r="G3" s="6"/>
      <c r="H3" s="6"/>
      <c r="I3" s="6"/>
      <c r="J3" s="6"/>
      <c r="K3" s="6"/>
      <c r="L3" s="6"/>
      <c r="M3" s="213"/>
      <c r="N3" s="213"/>
      <c r="O3" s="223"/>
    </row>
    <row r="4" spans="1:17">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
      <c r="J9" s="5"/>
      <c r="K9" s="56"/>
      <c r="L9" s="56"/>
      <c r="M9" s="217"/>
      <c r="N9" s="217"/>
      <c r="O9" s="228">
        <f>SUM(O4:O8)</f>
        <v>1</v>
      </c>
    </row>
    <row r="10" spans="1:17">
      <c r="B10" s="5"/>
      <c r="C10" s="217"/>
      <c r="D10" s="5"/>
      <c r="E10" s="5"/>
      <c r="F10" s="5"/>
      <c r="G10" s="5"/>
      <c r="H10" s="5"/>
      <c r="I10" s="5"/>
      <c r="J10" s="5"/>
      <c r="K10" s="16"/>
      <c r="L10" s="16"/>
      <c r="N10" s="217"/>
    </row>
    <row r="12" spans="1:17" ht="28.8">
      <c r="A12" s="6"/>
      <c r="B12" s="6"/>
      <c r="C12" s="211" t="s">
        <v>213</v>
      </c>
      <c r="D12" s="42"/>
      <c r="E12" s="42"/>
      <c r="F12" s="25" t="s">
        <v>228</v>
      </c>
      <c r="G12" s="42"/>
      <c r="H12" s="42"/>
      <c r="M12" s="211" t="s">
        <v>155</v>
      </c>
      <c r="O12" s="156" t="s">
        <v>216</v>
      </c>
    </row>
    <row r="13" spans="1:17">
      <c r="A13" s="26" t="str">
        <f>'Tabla Resultados FC'!C35</f>
        <v>MA.1.2</v>
      </c>
      <c r="B13" s="30" t="str">
        <f>'Tabla Resultados FC'!D35</f>
        <v>Modelo de movilidad intermodal</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IF(E15=0,(D16*$G$4))+IF(E15=1,(D16*$L$4))+IF(E15=2,(D16*$K$4))+IF(E15=3,(D16*$J$4))+IF(E15=4,(D16*$I$4))+IF(E15=5,(D16*$H$4))</f>
        <v>0.2</v>
      </c>
      <c r="G16" s="110">
        <v>0</v>
      </c>
      <c r="H16" s="110">
        <f>F14/5</f>
        <v>0</v>
      </c>
      <c r="I16" s="110">
        <f>F14/4</f>
        <v>0</v>
      </c>
      <c r="J16" s="110">
        <f>F14/3</f>
        <v>0</v>
      </c>
      <c r="K16" s="110">
        <f>F14/2</f>
        <v>0</v>
      </c>
      <c r="L16" s="110">
        <f>F14</f>
        <v>0</v>
      </c>
      <c r="M16" s="230" t="s">
        <v>156</v>
      </c>
      <c r="N16" s="231">
        <f>IF(M16="Sí",1)+IF(M16="No",0)</f>
        <v>1</v>
      </c>
      <c r="O16" s="232">
        <f>F16*N16</f>
        <v>0.2</v>
      </c>
    </row>
    <row r="17" spans="1:17">
      <c r="A17" s="6"/>
      <c r="B17" s="107" t="s">
        <v>150</v>
      </c>
      <c r="C17" s="214" t="s">
        <v>156</v>
      </c>
      <c r="D17" s="108">
        <f>IF(C17="Sí",1)+IF(C17="No",0)</f>
        <v>1</v>
      </c>
      <c r="E17" s="198"/>
      <c r="F17" s="109">
        <f>IF(E15=0,(D17*$G$4))+IF(E15=1,(D17*$L$4))+IF(E15=2,(D17*$K$4))+IF(E15=3,(D17*$J$4))+IF(E15=4,(D17*$I$4))+IF(E15=5,(D17*$H$4))</f>
        <v>0.2</v>
      </c>
      <c r="G17" s="110">
        <v>0</v>
      </c>
      <c r="H17" s="110">
        <f>F15/5</f>
        <v>0.04</v>
      </c>
      <c r="I17" s="110">
        <f>F15/4</f>
        <v>0.05</v>
      </c>
      <c r="J17" s="110">
        <f>F15/3</f>
        <v>6.6666666666666666E-2</v>
      </c>
      <c r="K17" s="110">
        <f>F15/2</f>
        <v>0.1</v>
      </c>
      <c r="L17" s="110">
        <f>F15</f>
        <v>0.2</v>
      </c>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v>0</v>
      </c>
      <c r="H18" s="110">
        <f>F16/5</f>
        <v>0.04</v>
      </c>
      <c r="I18" s="110">
        <f>F16/4</f>
        <v>0.05</v>
      </c>
      <c r="J18" s="110">
        <f>F16/3</f>
        <v>6.6666666666666666E-2</v>
      </c>
      <c r="K18" s="110">
        <f>F16/2</f>
        <v>0.1</v>
      </c>
      <c r="L18" s="110">
        <f>F16</f>
        <v>0.2</v>
      </c>
      <c r="M18" s="230" t="s">
        <v>156</v>
      </c>
      <c r="N18" s="231">
        <f>IF(M18="Sí",1)+IF(M18="No",0)</f>
        <v>1</v>
      </c>
      <c r="O18" s="232">
        <f>F18*N18</f>
        <v>0.2</v>
      </c>
    </row>
    <row r="19" spans="1:17" ht="15" thickBot="1">
      <c r="A19" s="6"/>
      <c r="B19" s="107" t="s">
        <v>151</v>
      </c>
      <c r="C19" s="214" t="s">
        <v>156</v>
      </c>
      <c r="D19" s="108">
        <f t="shared" ref="D19" si="1">IF(C19="Sí",1)+IF(C19="No",0)</f>
        <v>1</v>
      </c>
      <c r="E19" s="199"/>
      <c r="F19" s="109">
        <f>IF(E15=0,(D19*$G$4))+IF(E15=1,(D19*$L$4))+IF(E15=2,(D19*$K$4))+IF(E15=3,(D19*$J$4))+IF(E15=4,(D19*$I$4))+IF(E15=5,(D19*$H$4))</f>
        <v>0.2</v>
      </c>
      <c r="G19" s="110">
        <v>0</v>
      </c>
      <c r="H19" s="110">
        <f>F17/5</f>
        <v>0.04</v>
      </c>
      <c r="I19" s="110">
        <f>F17/4</f>
        <v>0.05</v>
      </c>
      <c r="J19" s="110">
        <f>F17/3</f>
        <v>6.6666666666666666E-2</v>
      </c>
      <c r="K19" s="110">
        <f>F17/2</f>
        <v>0.1</v>
      </c>
      <c r="L19" s="110">
        <f>F17</f>
        <v>0.2</v>
      </c>
      <c r="M19" s="230" t="s">
        <v>156</v>
      </c>
      <c r="N19" s="231">
        <f>IF(M19="Sí",1)+IF(M19="No",0)</f>
        <v>1</v>
      </c>
      <c r="O19" s="232">
        <f>F19*N19</f>
        <v>0.2</v>
      </c>
      <c r="P19" s="226">
        <f>O20</f>
        <v>1</v>
      </c>
      <c r="Q19" s="227">
        <f>IF(O20&gt;=70%,(O20))+IF(O20&lt;=70%,70%)</f>
        <v>1</v>
      </c>
    </row>
    <row r="20" spans="1:17">
      <c r="B20" s="5"/>
      <c r="C20" s="217"/>
      <c r="D20" s="5"/>
      <c r="E20" s="5"/>
      <c r="F20" s="5"/>
      <c r="G20" s="5"/>
      <c r="H20" s="5"/>
      <c r="I20" s="5"/>
      <c r="J20" s="5"/>
      <c r="K20" s="56"/>
      <c r="L20" s="56"/>
      <c r="M20" s="217"/>
      <c r="N20" s="217"/>
      <c r="O20" s="228">
        <f>SUM(O15:O19)</f>
        <v>1</v>
      </c>
    </row>
    <row r="22" spans="1:17" ht="28.8">
      <c r="A22" s="6"/>
      <c r="B22" s="6"/>
      <c r="C22" s="211" t="s">
        <v>213</v>
      </c>
      <c r="D22" s="42"/>
      <c r="E22" s="42"/>
      <c r="F22" s="25" t="s">
        <v>228</v>
      </c>
      <c r="G22" s="42"/>
      <c r="H22" s="42"/>
      <c r="M22" s="211" t="s">
        <v>155</v>
      </c>
      <c r="O22" s="156" t="s">
        <v>216</v>
      </c>
    </row>
    <row r="23" spans="1:17">
      <c r="A23" s="26" t="str">
        <f>'Tabla Resultados FC'!C36</f>
        <v>MA.2.1</v>
      </c>
      <c r="B23" s="30" t="str">
        <f>'Tabla Resultados FC'!D36</f>
        <v>Ciudad de los 15 min.</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IF(E25=0,(D26*$G$4))+IF(E25=1,(D26*$L$4))+IF(E25=2,(D26*$K$4))+IF(E25=3,(D26*$J$4))+IF(E25=4,(D26*$I$4))+IF(E25=5,(D26*$H$4))</f>
        <v>0.2</v>
      </c>
      <c r="G26" s="110">
        <v>0</v>
      </c>
      <c r="H26" s="110">
        <f>F24/5</f>
        <v>0</v>
      </c>
      <c r="I26" s="110">
        <f>F24/4</f>
        <v>0</v>
      </c>
      <c r="J26" s="110">
        <f>F24/3</f>
        <v>0</v>
      </c>
      <c r="K26" s="110">
        <f>F24/2</f>
        <v>0</v>
      </c>
      <c r="L26" s="110">
        <f>F24</f>
        <v>0</v>
      </c>
      <c r="M26" s="230" t="s">
        <v>156</v>
      </c>
      <c r="N26" s="231">
        <f>IF(M26="Sí",1)+IF(M26="No",0)</f>
        <v>1</v>
      </c>
      <c r="O26" s="232">
        <f>F26*N26</f>
        <v>0.2</v>
      </c>
    </row>
    <row r="27" spans="1:17">
      <c r="A27" s="6"/>
      <c r="B27" s="107" t="s">
        <v>150</v>
      </c>
      <c r="C27" s="214" t="s">
        <v>156</v>
      </c>
      <c r="D27" s="108">
        <f>IF(C27="Sí",1)+IF(C27="No",0)</f>
        <v>1</v>
      </c>
      <c r="E27" s="198"/>
      <c r="F27" s="109">
        <f>IF(E25=0,(D27*$G$4))+IF(E25=1,(D27*$L$4))+IF(E25=2,(D27*$K$4))+IF(E25=3,(D27*$J$4))+IF(E25=4,(D27*$I$4))+IF(E25=5,(D27*$H$4))</f>
        <v>0.2</v>
      </c>
      <c r="G27" s="110">
        <v>0</v>
      </c>
      <c r="H27" s="110">
        <f>F25/5</f>
        <v>0.04</v>
      </c>
      <c r="I27" s="110">
        <f>F25/4</f>
        <v>0.05</v>
      </c>
      <c r="J27" s="110">
        <f>F25/3</f>
        <v>6.6666666666666666E-2</v>
      </c>
      <c r="K27" s="110">
        <f>F25/2</f>
        <v>0.1</v>
      </c>
      <c r="L27" s="110">
        <f>F25</f>
        <v>0.2</v>
      </c>
      <c r="M27" s="230" t="s">
        <v>156</v>
      </c>
      <c r="N27" s="231">
        <f>IF(M27="Sí",1)+IF(M27="No",0)</f>
        <v>1</v>
      </c>
      <c r="O27" s="232">
        <f>F27*N27</f>
        <v>0.2</v>
      </c>
    </row>
    <row r="28" spans="1:17" ht="15" customHeight="1" thickBot="1">
      <c r="A28" s="6"/>
      <c r="B28" s="107" t="s">
        <v>149</v>
      </c>
      <c r="C28" s="214" t="s">
        <v>156</v>
      </c>
      <c r="D28" s="108">
        <f>IF(C28="Sí",1)+IF(C28="No",0)</f>
        <v>1</v>
      </c>
      <c r="E28" s="198"/>
      <c r="F28" s="109">
        <f>IF(E25=0,(D28*$G$4))+IF(E25=1,(D28*$L$4))+IF(E25=2,(D28*$K$4))+IF(E25=3,(D28*$J$4))+IF(E25=4,(D28*$I$4))+IF(E25=5,(D28*$H$4))</f>
        <v>0.2</v>
      </c>
      <c r="G28" s="110">
        <v>0</v>
      </c>
      <c r="H28" s="110">
        <f>F26/5</f>
        <v>0.04</v>
      </c>
      <c r="I28" s="110">
        <f>F26/4</f>
        <v>0.05</v>
      </c>
      <c r="J28" s="110">
        <f>F26/3</f>
        <v>6.6666666666666666E-2</v>
      </c>
      <c r="K28" s="110">
        <f>F26/2</f>
        <v>0.1</v>
      </c>
      <c r="L28" s="110">
        <f>F26</f>
        <v>0.2</v>
      </c>
      <c r="M28" s="230" t="s">
        <v>156</v>
      </c>
      <c r="N28" s="231">
        <f>IF(M28="Sí",1)+IF(M28="No",0)</f>
        <v>1</v>
      </c>
      <c r="O28" s="232">
        <f>F28*N28</f>
        <v>0.2</v>
      </c>
    </row>
    <row r="29" spans="1:17" ht="15" thickBot="1">
      <c r="A29" s="6"/>
      <c r="B29" s="107" t="s">
        <v>151</v>
      </c>
      <c r="C29" s="214" t="s">
        <v>156</v>
      </c>
      <c r="D29" s="108">
        <f t="shared" ref="D29" si="2">IF(C29="Sí",1)+IF(C29="No",0)</f>
        <v>1</v>
      </c>
      <c r="E29" s="199"/>
      <c r="F29" s="109">
        <f>IF(E25=0,(D29*$G$4))+IF(E25=1,(D29*$L$4))+IF(E25=2,(D29*$K$4))+IF(E25=3,(D29*$J$4))+IF(E25=4,(D29*$I$4))+IF(E25=5,(D29*$H$4))</f>
        <v>0.2</v>
      </c>
      <c r="G29" s="110">
        <v>0</v>
      </c>
      <c r="H29" s="110">
        <f>F27/5</f>
        <v>0.04</v>
      </c>
      <c r="I29" s="110">
        <f>F27/4</f>
        <v>0.05</v>
      </c>
      <c r="J29" s="110">
        <f>F27/3</f>
        <v>6.6666666666666666E-2</v>
      </c>
      <c r="K29" s="110">
        <f>F27/2</f>
        <v>0.1</v>
      </c>
      <c r="L29" s="110">
        <f>F27</f>
        <v>0.2</v>
      </c>
      <c r="M29" s="230" t="s">
        <v>156</v>
      </c>
      <c r="N29" s="231">
        <f>IF(M29="Sí",1)+IF(M29="No",0)</f>
        <v>1</v>
      </c>
      <c r="O29" s="232">
        <f>F29*N29</f>
        <v>0.2</v>
      </c>
      <c r="P29" s="226">
        <f>O30</f>
        <v>1</v>
      </c>
      <c r="Q29" s="227">
        <f>IF(O30&gt;=70%,(O30))+IF(O30&lt;=70%,70%)</f>
        <v>1</v>
      </c>
    </row>
    <row r="30" spans="1:17">
      <c r="B30" s="5"/>
      <c r="C30" s="217"/>
      <c r="D30" s="5"/>
      <c r="E30" s="5"/>
      <c r="F30" s="5"/>
      <c r="G30" s="5"/>
      <c r="H30" s="5"/>
      <c r="I30" s="5"/>
      <c r="J30" s="5"/>
      <c r="K30" s="56"/>
      <c r="L30" s="56"/>
      <c r="M30" s="217"/>
      <c r="N30" s="217"/>
      <c r="O30" s="228">
        <f>SUM(O25:O29)</f>
        <v>1</v>
      </c>
    </row>
    <row r="32" spans="1:17" ht="28.8">
      <c r="A32" s="6"/>
      <c r="B32" s="6"/>
      <c r="C32" s="211" t="s">
        <v>213</v>
      </c>
      <c r="D32" s="42"/>
      <c r="E32" s="42"/>
      <c r="F32" s="25" t="s">
        <v>228</v>
      </c>
      <c r="G32" s="42"/>
      <c r="H32" s="42"/>
      <c r="M32" s="211" t="s">
        <v>155</v>
      </c>
      <c r="O32" s="156" t="s">
        <v>216</v>
      </c>
    </row>
    <row r="33" spans="1:17">
      <c r="A33" s="26" t="str">
        <f>'Tabla Resultados FC'!C37</f>
        <v>MA.2.2</v>
      </c>
      <c r="B33" s="30" t="str">
        <f>'Tabla Resultados FC'!D37</f>
        <v>Gestión de la demanda de la movilidad privada urbana</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v>0</v>
      </c>
      <c r="H36" s="110">
        <f>F34/5</f>
        <v>0</v>
      </c>
      <c r="I36" s="110">
        <f>F34/4</f>
        <v>0</v>
      </c>
      <c r="J36" s="110">
        <f>F34/3</f>
        <v>0</v>
      </c>
      <c r="K36" s="110">
        <f>F34/2</f>
        <v>0</v>
      </c>
      <c r="L36" s="110">
        <f>F34</f>
        <v>0</v>
      </c>
      <c r="M36" s="230" t="s">
        <v>156</v>
      </c>
      <c r="N36" s="231">
        <f>IF(M36="Sí",1)+IF(M36="No",0)</f>
        <v>1</v>
      </c>
      <c r="O36" s="232">
        <f>F36*N36</f>
        <v>0.2</v>
      </c>
    </row>
    <row r="37" spans="1:17">
      <c r="A37" s="6"/>
      <c r="B37" s="107" t="s">
        <v>150</v>
      </c>
      <c r="C37" s="214" t="s">
        <v>156</v>
      </c>
      <c r="D37" s="108">
        <f>IF(C37="Sí",1)+IF(C37="No",0)</f>
        <v>1</v>
      </c>
      <c r="E37" s="198"/>
      <c r="F37" s="109">
        <f>IF(E35=0,(D37*$G$4))+IF(E35=1,(D37*$L$4))+IF(E35=2,(D37*$K$4))+IF(E35=3,(D37*$J$4))+IF(E35=4,(D37*$I$4))+IF(E35=5,(D37*$H$4))</f>
        <v>0.2</v>
      </c>
      <c r="G37" s="110">
        <v>0</v>
      </c>
      <c r="H37" s="110">
        <f>F35/5</f>
        <v>0.04</v>
      </c>
      <c r="I37" s="110">
        <f>F35/4</f>
        <v>0.05</v>
      </c>
      <c r="J37" s="110">
        <f>F35/3</f>
        <v>6.6666666666666666E-2</v>
      </c>
      <c r="K37" s="110">
        <f>F35/2</f>
        <v>0.1</v>
      </c>
      <c r="L37" s="110">
        <f>F35</f>
        <v>0.2</v>
      </c>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v>0</v>
      </c>
      <c r="H38" s="110">
        <f>F36/5</f>
        <v>0.04</v>
      </c>
      <c r="I38" s="110">
        <f>F36/4</f>
        <v>0.05</v>
      </c>
      <c r="J38" s="110">
        <f>F36/3</f>
        <v>6.6666666666666666E-2</v>
      </c>
      <c r="K38" s="110">
        <f>F36/2</f>
        <v>0.1</v>
      </c>
      <c r="L38" s="110">
        <f>F36</f>
        <v>0.2</v>
      </c>
      <c r="M38" s="230" t="s">
        <v>156</v>
      </c>
      <c r="N38" s="231">
        <f>IF(M38="Sí",1)+IF(M38="No",0)</f>
        <v>1</v>
      </c>
      <c r="O38" s="232">
        <f>F38*N38</f>
        <v>0.2</v>
      </c>
    </row>
    <row r="39" spans="1:17" ht="15" thickBot="1">
      <c r="A39" s="6"/>
      <c r="B39" s="107" t="s">
        <v>151</v>
      </c>
      <c r="C39" s="214" t="s">
        <v>156</v>
      </c>
      <c r="D39" s="108">
        <f t="shared" ref="D39" si="3">IF(C39="Sí",1)+IF(C39="No",0)</f>
        <v>1</v>
      </c>
      <c r="E39" s="199"/>
      <c r="F39" s="109">
        <f>IF(E35=0,(D39*$G$4))+IF(E35=1,(D39*$L$4))+IF(E35=2,(D39*$K$4))+IF(E35=3,(D39*$J$4))+IF(E35=4,(D39*$I$4))+IF(E35=5,(D39*$H$4))</f>
        <v>0.2</v>
      </c>
      <c r="G39" s="110">
        <v>0</v>
      </c>
      <c r="H39" s="110">
        <f>F37/5</f>
        <v>0.04</v>
      </c>
      <c r="I39" s="110">
        <f>F37/4</f>
        <v>0.05</v>
      </c>
      <c r="J39" s="110">
        <f>F37/3</f>
        <v>6.6666666666666666E-2</v>
      </c>
      <c r="K39" s="110">
        <f>F37/2</f>
        <v>0.1</v>
      </c>
      <c r="L39" s="110">
        <f>F37</f>
        <v>0.2</v>
      </c>
      <c r="M39" s="230" t="s">
        <v>156</v>
      </c>
      <c r="N39" s="231">
        <f>IF(M39="Sí",1)+IF(M39="No",0)</f>
        <v>1</v>
      </c>
      <c r="O39" s="232">
        <f>F39*N39</f>
        <v>0.2</v>
      </c>
      <c r="P39" s="226">
        <f>O40</f>
        <v>1</v>
      </c>
      <c r="Q39" s="227">
        <f>IF(O40&gt;=70%,(O40))+IF(O40&lt;=70%,70%)</f>
        <v>1</v>
      </c>
    </row>
    <row r="40" spans="1:17">
      <c r="B40" s="5"/>
      <c r="C40" s="217"/>
      <c r="D40" s="5"/>
      <c r="E40" s="5"/>
      <c r="F40" s="5"/>
      <c r="G40" s="5"/>
      <c r="H40" s="5"/>
      <c r="I40" s="5"/>
      <c r="J40" s="5"/>
      <c r="K40" s="56">
        <f>SUM(K35:K39)</f>
        <v>0.79999999999999993</v>
      </c>
      <c r="L40" s="56"/>
      <c r="M40" s="217"/>
      <c r="N40" s="217"/>
      <c r="O40" s="228">
        <f>SUM(O35:O39)</f>
        <v>1</v>
      </c>
    </row>
    <row r="42" spans="1:17" ht="28.8">
      <c r="A42" s="6"/>
      <c r="B42" s="6"/>
      <c r="C42" s="211" t="s">
        <v>213</v>
      </c>
      <c r="D42" s="42"/>
      <c r="E42" s="42"/>
      <c r="F42" s="25" t="s">
        <v>228</v>
      </c>
      <c r="G42" s="42"/>
      <c r="H42" s="42"/>
      <c r="M42" s="211" t="s">
        <v>155</v>
      </c>
      <c r="O42" s="156" t="s">
        <v>216</v>
      </c>
    </row>
    <row r="43" spans="1:17">
      <c r="A43" s="26" t="str">
        <f>'Tabla Resultados FC'!C38</f>
        <v>MA.2.3</v>
      </c>
      <c r="B43" s="30" t="str">
        <f>'Tabla Resultados FC'!D38</f>
        <v>Gestión eficiente del aparcamiento</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v>0</v>
      </c>
      <c r="H46" s="110">
        <f>F44/5</f>
        <v>0</v>
      </c>
      <c r="I46" s="110">
        <f>F44/4</f>
        <v>0</v>
      </c>
      <c r="J46" s="110">
        <f>F44/3</f>
        <v>0</v>
      </c>
      <c r="K46" s="110">
        <f>F44/2</f>
        <v>0</v>
      </c>
      <c r="L46" s="110">
        <f>F44</f>
        <v>0</v>
      </c>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v>0</v>
      </c>
      <c r="H47" s="110">
        <f>F45/5</f>
        <v>0.04</v>
      </c>
      <c r="I47" s="110">
        <f>F45/4</f>
        <v>0.05</v>
      </c>
      <c r="J47" s="110">
        <f>F45/3</f>
        <v>6.6666666666666666E-2</v>
      </c>
      <c r="K47" s="110">
        <f>F45/2</f>
        <v>0.1</v>
      </c>
      <c r="L47" s="110">
        <f>F45</f>
        <v>0.2</v>
      </c>
      <c r="M47" s="230" t="s">
        <v>156</v>
      </c>
      <c r="N47" s="231">
        <f>IF(M47="Sí",1)+IF(M47="No",0)</f>
        <v>1</v>
      </c>
      <c r="O47" s="232">
        <f>F47*N47</f>
        <v>0.2</v>
      </c>
    </row>
    <row r="48" spans="1:17" ht="15" customHeight="1" thickBot="1">
      <c r="A48" s="6"/>
      <c r="B48" s="107" t="s">
        <v>149</v>
      </c>
      <c r="C48" s="214" t="s">
        <v>156</v>
      </c>
      <c r="D48" s="108">
        <f>IF(C48="Sí",1)+IF(C48="No",0)</f>
        <v>1</v>
      </c>
      <c r="E48" s="198"/>
      <c r="F48" s="109">
        <f>IF(E45=0,(D48*$G$4))+IF(E45=1,(D48*$L$4))+IF(E45=2,(D48*$K$4))+IF(E45=3,(D48*$J$4))+IF(E45=4,(D48*$I$4))+IF(E45=5,(D48*$H$4))</f>
        <v>0.2</v>
      </c>
      <c r="G48" s="110">
        <v>0</v>
      </c>
      <c r="H48" s="110">
        <f>F46/5</f>
        <v>0.04</v>
      </c>
      <c r="I48" s="110">
        <f>F46/4</f>
        <v>0.05</v>
      </c>
      <c r="J48" s="110">
        <f>F46/3</f>
        <v>6.6666666666666666E-2</v>
      </c>
      <c r="K48" s="110">
        <f>F46/2</f>
        <v>0.1</v>
      </c>
      <c r="L48" s="110">
        <f>F46</f>
        <v>0.2</v>
      </c>
      <c r="M48" s="230" t="s">
        <v>156</v>
      </c>
      <c r="N48" s="231">
        <f>IF(M48="Sí",1)+IF(M48="No",0)</f>
        <v>1</v>
      </c>
      <c r="O48" s="232">
        <f>F48*N48</f>
        <v>0.2</v>
      </c>
    </row>
    <row r="49" spans="1:17" ht="15" thickBot="1">
      <c r="A49" s="6"/>
      <c r="B49" s="107" t="s">
        <v>151</v>
      </c>
      <c r="C49" s="214" t="s">
        <v>156</v>
      </c>
      <c r="D49" s="108">
        <f t="shared" ref="D49" si="4">IF(C49="Sí",1)+IF(C49="No",0)</f>
        <v>1</v>
      </c>
      <c r="E49" s="199"/>
      <c r="F49" s="109">
        <f>IF(E45=0,(D49*$G$4))+IF(E45=1,(D49*$L$4))+IF(E45=2,(D49*$K$4))+IF(E45=3,(D49*$J$4))+IF(E45=4,(D49*$I$4))+IF(E45=5,(D49*$H$4))</f>
        <v>0.2</v>
      </c>
      <c r="G49" s="110">
        <v>0</v>
      </c>
      <c r="H49" s="110">
        <f>F47/5</f>
        <v>0.04</v>
      </c>
      <c r="I49" s="110">
        <f>F47/4</f>
        <v>0.05</v>
      </c>
      <c r="J49" s="110">
        <f>F47/3</f>
        <v>6.6666666666666666E-2</v>
      </c>
      <c r="K49" s="110">
        <f>F47/2</f>
        <v>0.1</v>
      </c>
      <c r="L49" s="110">
        <f>F47</f>
        <v>0.2</v>
      </c>
      <c r="M49" s="230" t="s">
        <v>156</v>
      </c>
      <c r="N49" s="231">
        <f>IF(M49="Sí",1)+IF(M49="No",0)</f>
        <v>1</v>
      </c>
      <c r="O49" s="232">
        <f>F49*N49</f>
        <v>0.2</v>
      </c>
      <c r="P49" s="226">
        <f>O50</f>
        <v>1</v>
      </c>
      <c r="Q49" s="227">
        <f>IF(O50&gt;=70%,(O50))+IF(O50&lt;=70%,70%)</f>
        <v>1</v>
      </c>
    </row>
    <row r="50" spans="1:17">
      <c r="B50" s="5"/>
      <c r="C50" s="217"/>
      <c r="D50" s="5"/>
      <c r="E50" s="5"/>
      <c r="F50" s="5"/>
      <c r="G50" s="5"/>
      <c r="H50" s="5"/>
      <c r="I50" s="5"/>
      <c r="J50" s="5"/>
      <c r="K50" s="56"/>
      <c r="L50" s="56"/>
      <c r="M50" s="217"/>
      <c r="N50" s="217"/>
      <c r="O50" s="228">
        <f>SUM(O45:O49)</f>
        <v>1</v>
      </c>
    </row>
    <row r="52" spans="1:17" ht="28.8">
      <c r="A52" s="6"/>
      <c r="B52" s="6"/>
      <c r="C52" s="211" t="s">
        <v>213</v>
      </c>
      <c r="D52" s="42"/>
      <c r="E52" s="42"/>
      <c r="F52" s="25" t="s">
        <v>228</v>
      </c>
      <c r="G52" s="42"/>
      <c r="H52" s="42"/>
      <c r="M52" s="211" t="s">
        <v>155</v>
      </c>
      <c r="O52" s="156" t="s">
        <v>216</v>
      </c>
    </row>
    <row r="53" spans="1:17">
      <c r="A53" s="26" t="str">
        <f>'Tabla Resultados FC'!C39</f>
        <v>MA.3.1</v>
      </c>
      <c r="B53" s="30" t="str">
        <f>'Tabla Resultados FC'!D39</f>
        <v>Smart City y reducción de emisiones de GEI</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IF(E55=0,(D56*$G$4))+IF(E55=1,(D56*$L$4))+IF(E55=2,(D56*$K$4))+IF(E55=3,(D56*$J$4))+IF(E55=4,(D56*$I$4))+IF(E55=5,(D56*$H$4))</f>
        <v>0.2</v>
      </c>
      <c r="G56" s="110">
        <v>0</v>
      </c>
      <c r="H56" s="110">
        <f>F54/5</f>
        <v>0</v>
      </c>
      <c r="I56" s="110">
        <f>F54/4</f>
        <v>0</v>
      </c>
      <c r="J56" s="110">
        <f>F54/3</f>
        <v>0</v>
      </c>
      <c r="K56" s="110">
        <f>F54/2</f>
        <v>0</v>
      </c>
      <c r="L56" s="110">
        <f>F54</f>
        <v>0</v>
      </c>
      <c r="M56" s="230" t="s">
        <v>156</v>
      </c>
      <c r="N56" s="231">
        <f>IF(M56="Sí",1)+IF(M56="No",0)</f>
        <v>1</v>
      </c>
      <c r="O56" s="232">
        <f>F56*N56</f>
        <v>0.2</v>
      </c>
    </row>
    <row r="57" spans="1:17">
      <c r="A57" s="6"/>
      <c r="B57" s="107" t="s">
        <v>150</v>
      </c>
      <c r="C57" s="214" t="s">
        <v>156</v>
      </c>
      <c r="D57" s="108">
        <f>IF(C57="Sí",1)+IF(C57="No",0)</f>
        <v>1</v>
      </c>
      <c r="E57" s="198"/>
      <c r="F57" s="109">
        <f>IF(E55=0,(D57*$G$4))+IF(E55=1,(D57*$L$4))+IF(E55=2,(D57*$K$4))+IF(E55=3,(D57*$J$4))+IF(E55=4,(D57*$I$4))+IF(E55=5,(D57*$H$4))</f>
        <v>0.2</v>
      </c>
      <c r="G57" s="110">
        <v>0</v>
      </c>
      <c r="H57" s="110">
        <f>F55/5</f>
        <v>0.04</v>
      </c>
      <c r="I57" s="110">
        <f>F55/4</f>
        <v>0.05</v>
      </c>
      <c r="J57" s="110">
        <f>F55/3</f>
        <v>6.6666666666666666E-2</v>
      </c>
      <c r="K57" s="110">
        <f>F55/2</f>
        <v>0.1</v>
      </c>
      <c r="L57" s="110">
        <f>F55</f>
        <v>0.2</v>
      </c>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v>0</v>
      </c>
      <c r="H58" s="110">
        <f>F56/5</f>
        <v>0.04</v>
      </c>
      <c r="I58" s="110">
        <f>F56/4</f>
        <v>0.05</v>
      </c>
      <c r="J58" s="110">
        <f>F56/3</f>
        <v>6.6666666666666666E-2</v>
      </c>
      <c r="K58" s="110">
        <f>F56/2</f>
        <v>0.1</v>
      </c>
      <c r="L58" s="110">
        <f>F56</f>
        <v>0.2</v>
      </c>
      <c r="M58" s="230" t="s">
        <v>156</v>
      </c>
      <c r="N58" s="231">
        <f>IF(M58="Sí",1)+IF(M58="No",0)</f>
        <v>1</v>
      </c>
      <c r="O58" s="232">
        <f>F58*N58</f>
        <v>0.2</v>
      </c>
    </row>
    <row r="59" spans="1:17" ht="15" thickBot="1">
      <c r="A59" s="6"/>
      <c r="B59" s="107" t="s">
        <v>151</v>
      </c>
      <c r="C59" s="214" t="s">
        <v>156</v>
      </c>
      <c r="D59" s="108">
        <f t="shared" ref="D59" si="5">IF(C59="Sí",1)+IF(C59="No",0)</f>
        <v>1</v>
      </c>
      <c r="E59" s="199"/>
      <c r="F59" s="109">
        <f>IF(E55=0,(D59*$G$4))+IF(E55=1,(D59*$L$4))+IF(E55=2,(D59*$K$4))+IF(E55=3,(D59*$J$4))+IF(E55=4,(D59*$I$4))+IF(E55=5,(D59*$H$4))</f>
        <v>0.2</v>
      </c>
      <c r="G59" s="110">
        <v>0</v>
      </c>
      <c r="H59" s="110">
        <f>F57/5</f>
        <v>0.04</v>
      </c>
      <c r="I59" s="110">
        <f>F57/4</f>
        <v>0.05</v>
      </c>
      <c r="J59" s="110">
        <f>F57/3</f>
        <v>6.6666666666666666E-2</v>
      </c>
      <c r="K59" s="110">
        <f>F57/2</f>
        <v>0.1</v>
      </c>
      <c r="L59" s="110">
        <f>F57</f>
        <v>0.2</v>
      </c>
      <c r="M59" s="230" t="s">
        <v>156</v>
      </c>
      <c r="N59" s="231">
        <f>IF(M59="Sí",1)+IF(M59="No",0)</f>
        <v>1</v>
      </c>
      <c r="O59" s="232">
        <f>F59*N59</f>
        <v>0.2</v>
      </c>
      <c r="P59" s="226">
        <f>O60</f>
        <v>1</v>
      </c>
      <c r="Q59" s="227">
        <f>IF(O60&gt;=70%,(O60))+IF(O60&lt;=70%,70%)</f>
        <v>1</v>
      </c>
    </row>
    <row r="60" spans="1:17">
      <c r="B60" s="5"/>
      <c r="C60" s="217"/>
      <c r="D60" s="5"/>
      <c r="E60" s="5"/>
      <c r="F60" s="5"/>
      <c r="G60" s="5"/>
      <c r="H60" s="5"/>
      <c r="I60" s="5"/>
      <c r="J60" s="5"/>
      <c r="K60" s="56"/>
      <c r="L60" s="56"/>
      <c r="M60" s="217"/>
      <c r="N60" s="217"/>
      <c r="O60" s="228">
        <f>SUM(O55:O59)</f>
        <v>1</v>
      </c>
    </row>
    <row r="62" spans="1:17" ht="28.8">
      <c r="A62" s="6"/>
      <c r="B62" s="6"/>
      <c r="C62" s="211" t="s">
        <v>213</v>
      </c>
      <c r="D62" s="42"/>
      <c r="E62" s="42"/>
      <c r="F62" s="25" t="s">
        <v>228</v>
      </c>
      <c r="G62" s="42"/>
      <c r="H62" s="42"/>
      <c r="M62" s="211" t="s">
        <v>155</v>
      </c>
      <c r="O62" s="156" t="s">
        <v>216</v>
      </c>
    </row>
    <row r="63" spans="1:17">
      <c r="A63" s="26" t="str">
        <f>'Tabla Resultados FC'!C40</f>
        <v>MA.4.1</v>
      </c>
      <c r="B63" s="30" t="str">
        <f>'Tabla Resultados FC'!D40</f>
        <v>Evaluación y gestión de riesgos</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17">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17" ht="14.4" customHeight="1">
      <c r="A66" s="6"/>
      <c r="B66" s="107" t="s">
        <v>215</v>
      </c>
      <c r="C66" s="214" t="s">
        <v>156</v>
      </c>
      <c r="D66" s="108">
        <f>IF(C66="Sí",1)+IF(C66="No",0)</f>
        <v>1</v>
      </c>
      <c r="E66" s="198"/>
      <c r="F66" s="109">
        <f>IF(E65=0,(D66*$G$4))+IF(E65=1,(D66*$L$4))+IF(E65=2,(D66*$K$4))+IF(E65=3,(D66*$J$4))+IF(E65=4,(D66*$I$4))+IF(E65=5,(D66*$H$4))</f>
        <v>0.2</v>
      </c>
      <c r="G66" s="110">
        <v>0</v>
      </c>
      <c r="H66" s="110">
        <f>F64/5</f>
        <v>0</v>
      </c>
      <c r="I66" s="110">
        <f>F64/4</f>
        <v>0</v>
      </c>
      <c r="J66" s="110">
        <f>F64/3</f>
        <v>0</v>
      </c>
      <c r="K66" s="110">
        <f>F64/2</f>
        <v>0</v>
      </c>
      <c r="L66" s="110">
        <f>F64</f>
        <v>0</v>
      </c>
      <c r="M66" s="230" t="s">
        <v>156</v>
      </c>
      <c r="N66" s="231">
        <f>IF(M66="Sí",1)+IF(M66="No",0)</f>
        <v>1</v>
      </c>
      <c r="O66" s="232">
        <f>F66*N66</f>
        <v>0.2</v>
      </c>
    </row>
    <row r="67" spans="1:17">
      <c r="A67" s="6"/>
      <c r="B67" s="107" t="s">
        <v>150</v>
      </c>
      <c r="C67" s="214" t="s">
        <v>156</v>
      </c>
      <c r="D67" s="108">
        <f>IF(C67="Sí",1)+IF(C67="No",0)</f>
        <v>1</v>
      </c>
      <c r="E67" s="198"/>
      <c r="F67" s="109">
        <f>IF(E65=0,(D67*$G$4))+IF(E65=1,(D67*$L$4))+IF(E65=2,(D67*$K$4))+IF(E65=3,(D67*$J$4))+IF(E65=4,(D67*$I$4))+IF(E65=5,(D67*$H$4))</f>
        <v>0.2</v>
      </c>
      <c r="G67" s="110">
        <v>0</v>
      </c>
      <c r="H67" s="110">
        <f>F65/5</f>
        <v>0.04</v>
      </c>
      <c r="I67" s="110">
        <f>F65/4</f>
        <v>0.05</v>
      </c>
      <c r="J67" s="110">
        <f>F65/3</f>
        <v>6.6666666666666666E-2</v>
      </c>
      <c r="K67" s="110">
        <f>F65/2</f>
        <v>0.1</v>
      </c>
      <c r="L67" s="110">
        <f>F65</f>
        <v>0.2</v>
      </c>
      <c r="M67" s="230" t="s">
        <v>156</v>
      </c>
      <c r="N67" s="231">
        <f>IF(M67="Sí",1)+IF(M67="No",0)</f>
        <v>1</v>
      </c>
      <c r="O67" s="232">
        <f>F67*N67</f>
        <v>0.2</v>
      </c>
    </row>
    <row r="68" spans="1:17" ht="15" customHeight="1" thickBot="1">
      <c r="A68" s="6"/>
      <c r="B68" s="107" t="s">
        <v>149</v>
      </c>
      <c r="C68" s="214" t="s">
        <v>156</v>
      </c>
      <c r="D68" s="108">
        <f>IF(C68="Sí",1)+IF(C68="No",0)</f>
        <v>1</v>
      </c>
      <c r="E68" s="198"/>
      <c r="F68" s="109">
        <f>IF(E65=0,(D68*$G$4))+IF(E65=1,(D68*$L$4))+IF(E65=2,(D68*$K$4))+IF(E65=3,(D68*$J$4))+IF(E65=4,(D68*$I$4))+IF(E65=5,(D68*$H$4))</f>
        <v>0.2</v>
      </c>
      <c r="G68" s="110">
        <v>0</v>
      </c>
      <c r="H68" s="110">
        <f>F66/5</f>
        <v>0.04</v>
      </c>
      <c r="I68" s="110">
        <f>F66/4</f>
        <v>0.05</v>
      </c>
      <c r="J68" s="110">
        <f>F66/3</f>
        <v>6.6666666666666666E-2</v>
      </c>
      <c r="K68" s="110">
        <f>F66/2</f>
        <v>0.1</v>
      </c>
      <c r="L68" s="110">
        <f>F66</f>
        <v>0.2</v>
      </c>
      <c r="M68" s="230" t="s">
        <v>156</v>
      </c>
      <c r="N68" s="231">
        <f>IF(M68="Sí",1)+IF(M68="No",0)</f>
        <v>1</v>
      </c>
      <c r="O68" s="232">
        <f>F68*N68</f>
        <v>0.2</v>
      </c>
    </row>
    <row r="69" spans="1:17" ht="15" thickBot="1">
      <c r="A69" s="6"/>
      <c r="B69" s="107" t="s">
        <v>151</v>
      </c>
      <c r="C69" s="214" t="s">
        <v>156</v>
      </c>
      <c r="D69" s="108">
        <f t="shared" ref="D69" si="6">IF(C69="Sí",1)+IF(C69="No",0)</f>
        <v>1</v>
      </c>
      <c r="E69" s="199"/>
      <c r="F69" s="109">
        <f>IF(E65=0,(D69*$G$4))+IF(E65=1,(D69*$L$4))+IF(E65=2,(D69*$K$4))+IF(E65=3,(D69*$J$4))+IF(E65=4,(D69*$I$4))+IF(E65=5,(D69*$H$4))</f>
        <v>0.2</v>
      </c>
      <c r="G69" s="110">
        <v>0</v>
      </c>
      <c r="H69" s="110">
        <f>F67/5</f>
        <v>0.04</v>
      </c>
      <c r="I69" s="110">
        <f>F67/4</f>
        <v>0.05</v>
      </c>
      <c r="J69" s="110">
        <f>F67/3</f>
        <v>6.6666666666666666E-2</v>
      </c>
      <c r="K69" s="110">
        <f>F67/2</f>
        <v>0.1</v>
      </c>
      <c r="L69" s="110">
        <f>F67</f>
        <v>0.2</v>
      </c>
      <c r="M69" s="230" t="s">
        <v>156</v>
      </c>
      <c r="N69" s="231">
        <f>IF(M69="Sí",1)+IF(M69="No",0)</f>
        <v>1</v>
      </c>
      <c r="O69" s="232">
        <f>F69*N69</f>
        <v>0.2</v>
      </c>
      <c r="P69" s="226">
        <f>O70</f>
        <v>1</v>
      </c>
      <c r="Q69" s="227">
        <f>IF(O70&gt;=70%,(O70))+IF(O70&lt;=70%,70%)</f>
        <v>1</v>
      </c>
    </row>
    <row r="70" spans="1:17">
      <c r="B70" s="5"/>
      <c r="C70" s="217"/>
      <c r="D70" s="5"/>
      <c r="E70" s="5"/>
      <c r="F70" s="5"/>
      <c r="G70" s="5"/>
      <c r="H70" s="5"/>
      <c r="I70" s="5"/>
      <c r="J70" s="5"/>
      <c r="K70" s="56"/>
      <c r="L70" s="56"/>
      <c r="M70" s="217"/>
      <c r="N70" s="217"/>
      <c r="O70" s="228">
        <f>SUM(O65:O69)</f>
        <v>1</v>
      </c>
    </row>
    <row r="72" spans="1:17" ht="28.8">
      <c r="A72" s="6"/>
      <c r="B72" s="6"/>
      <c r="C72" s="211" t="s">
        <v>213</v>
      </c>
      <c r="D72" s="42"/>
      <c r="E72" s="42"/>
      <c r="F72" s="25" t="s">
        <v>228</v>
      </c>
      <c r="G72" s="42"/>
      <c r="H72" s="42"/>
      <c r="M72" s="211" t="s">
        <v>155</v>
      </c>
      <c r="O72" s="156" t="s">
        <v>216</v>
      </c>
    </row>
    <row r="73" spans="1:17">
      <c r="A73" s="26" t="str">
        <f>'Tabla Resultados FC'!C41</f>
        <v>MA.4.2</v>
      </c>
      <c r="B73" s="30" t="str">
        <f>'Tabla Resultados FC'!D41</f>
        <v>Adaptación, IV-A y permeabilidad del suelo</v>
      </c>
      <c r="C73" s="212"/>
      <c r="D73" s="42"/>
      <c r="E73" s="42"/>
      <c r="F73" s="118">
        <v>1</v>
      </c>
      <c r="G73" s="42"/>
      <c r="H73" s="42"/>
      <c r="M73" s="212"/>
      <c r="O73" s="157"/>
    </row>
    <row r="74" spans="1:17">
      <c r="A74" s="6"/>
      <c r="B74" s="6"/>
      <c r="C74" s="213"/>
      <c r="D74" s="6"/>
      <c r="E74" s="6"/>
      <c r="F74" s="6"/>
      <c r="G74" s="6"/>
      <c r="H74" s="6"/>
      <c r="I74" s="6"/>
      <c r="J74" s="6"/>
      <c r="K74" s="6"/>
      <c r="L74" s="6"/>
      <c r="M74" s="213"/>
      <c r="N74" s="213"/>
      <c r="O74" s="223"/>
    </row>
    <row r="75" spans="1:17">
      <c r="A75" s="6"/>
      <c r="B75" s="107" t="s">
        <v>214</v>
      </c>
      <c r="C75" s="214" t="s">
        <v>156</v>
      </c>
      <c r="D75" s="108">
        <f>IF(C75="Sí",1)+IF(C75="No",0)</f>
        <v>1</v>
      </c>
      <c r="E75" s="197">
        <f>(COUNTIF(D75:D79,"1"))</f>
        <v>5</v>
      </c>
      <c r="F75" s="109">
        <f>IF(E75=0,(D75*$G$4))+IF(E75=1,(D75*$L$4))+IF(E75=2,(D75*$K$4))+IF(E75=3,(D75*$J$4))+IF(E75=4,(D75*$I$4))+IF(E75=5,(D75*$H$4))</f>
        <v>0.2</v>
      </c>
      <c r="G75" s="110">
        <v>0</v>
      </c>
      <c r="H75" s="110">
        <f>F73/5</f>
        <v>0.2</v>
      </c>
      <c r="I75" s="110">
        <f>F73/4</f>
        <v>0.25</v>
      </c>
      <c r="J75" s="110">
        <f>F73/3</f>
        <v>0.33333333333333331</v>
      </c>
      <c r="K75" s="110">
        <f>F73/2</f>
        <v>0.5</v>
      </c>
      <c r="L75" s="110">
        <f>F73</f>
        <v>1</v>
      </c>
      <c r="M75" s="230" t="s">
        <v>156</v>
      </c>
      <c r="N75" s="231">
        <f>IF(M75="Sí",1)+IF(M75="No",0)</f>
        <v>1</v>
      </c>
      <c r="O75" s="232">
        <f>F75*N75</f>
        <v>0.2</v>
      </c>
    </row>
    <row r="76" spans="1:17" ht="14.4" customHeight="1">
      <c r="A76" s="6"/>
      <c r="B76" s="107" t="s">
        <v>215</v>
      </c>
      <c r="C76" s="214" t="s">
        <v>156</v>
      </c>
      <c r="D76" s="108">
        <f>IF(C76="Sí",1)+IF(C76="No",0)</f>
        <v>1</v>
      </c>
      <c r="E76" s="198"/>
      <c r="F76" s="109">
        <f>IF(E75=0,(D76*$G$4))+IF(E75=1,(D76*$L$4))+IF(E75=2,(D76*$K$4))+IF(E75=3,(D76*$J$4))+IF(E75=4,(D76*$I$4))+IF(E75=5,(D76*$H$4))</f>
        <v>0.2</v>
      </c>
      <c r="G76" s="110">
        <v>0</v>
      </c>
      <c r="H76" s="110">
        <f>F74/5</f>
        <v>0</v>
      </c>
      <c r="I76" s="110">
        <f>F74/4</f>
        <v>0</v>
      </c>
      <c r="J76" s="110">
        <f>F74/3</f>
        <v>0</v>
      </c>
      <c r="K76" s="110">
        <f>F74/2</f>
        <v>0</v>
      </c>
      <c r="L76" s="110">
        <f>F74</f>
        <v>0</v>
      </c>
      <c r="M76" s="230" t="s">
        <v>156</v>
      </c>
      <c r="N76" s="231">
        <f>IF(M76="Sí",1)+IF(M76="No",0)</f>
        <v>1</v>
      </c>
      <c r="O76" s="232">
        <f>F76*N76</f>
        <v>0.2</v>
      </c>
    </row>
    <row r="77" spans="1:17">
      <c r="A77" s="6"/>
      <c r="B77" s="107" t="s">
        <v>150</v>
      </c>
      <c r="C77" s="214" t="s">
        <v>156</v>
      </c>
      <c r="D77" s="108">
        <f>IF(C77="Sí",1)+IF(C77="No",0)</f>
        <v>1</v>
      </c>
      <c r="E77" s="198"/>
      <c r="F77" s="109">
        <f>IF(E75=0,(D77*$G$4))+IF(E75=1,(D77*$L$4))+IF(E75=2,(D77*$K$4))+IF(E75=3,(D77*$J$4))+IF(E75=4,(D77*$I$4))+IF(E75=5,(D77*$H$4))</f>
        <v>0.2</v>
      </c>
      <c r="G77" s="110">
        <v>0</v>
      </c>
      <c r="H77" s="110">
        <f>F75/5</f>
        <v>0.04</v>
      </c>
      <c r="I77" s="110">
        <f>F75/4</f>
        <v>0.05</v>
      </c>
      <c r="J77" s="110">
        <f>F75/3</f>
        <v>6.6666666666666666E-2</v>
      </c>
      <c r="K77" s="110">
        <f>F75/2</f>
        <v>0.1</v>
      </c>
      <c r="L77" s="110">
        <f>F75</f>
        <v>0.2</v>
      </c>
      <c r="M77" s="230" t="s">
        <v>156</v>
      </c>
      <c r="N77" s="231">
        <f>IF(M77="Sí",1)+IF(M77="No",0)</f>
        <v>1</v>
      </c>
      <c r="O77" s="232">
        <f>F77*N77</f>
        <v>0.2</v>
      </c>
    </row>
    <row r="78" spans="1:17" ht="15" customHeight="1" thickBot="1">
      <c r="A78" s="6"/>
      <c r="B78" s="107" t="s">
        <v>149</v>
      </c>
      <c r="C78" s="214" t="s">
        <v>156</v>
      </c>
      <c r="D78" s="108">
        <f>IF(C78="Sí",1)+IF(C78="No",0)</f>
        <v>1</v>
      </c>
      <c r="E78" s="198"/>
      <c r="F78" s="109">
        <f>IF(E75=0,(D78*$G$4))+IF(E75=1,(D78*$L$4))+IF(E75=2,(D78*$K$4))+IF(E75=3,(D78*$J$4))+IF(E75=4,(D78*$I$4))+IF(E75=5,(D78*$H$4))</f>
        <v>0.2</v>
      </c>
      <c r="G78" s="110">
        <v>0</v>
      </c>
      <c r="H78" s="110">
        <f>F76/5</f>
        <v>0.04</v>
      </c>
      <c r="I78" s="110">
        <f>F76/4</f>
        <v>0.05</v>
      </c>
      <c r="J78" s="110">
        <f>F76/3</f>
        <v>6.6666666666666666E-2</v>
      </c>
      <c r="K78" s="110">
        <f>F76/2</f>
        <v>0.1</v>
      </c>
      <c r="L78" s="110">
        <f>F76</f>
        <v>0.2</v>
      </c>
      <c r="M78" s="230" t="s">
        <v>156</v>
      </c>
      <c r="N78" s="231">
        <f>IF(M78="Sí",1)+IF(M78="No",0)</f>
        <v>1</v>
      </c>
      <c r="O78" s="232">
        <f>F78*N78</f>
        <v>0.2</v>
      </c>
    </row>
    <row r="79" spans="1:17" ht="15" thickBot="1">
      <c r="A79" s="6"/>
      <c r="B79" s="107" t="s">
        <v>151</v>
      </c>
      <c r="C79" s="214" t="s">
        <v>156</v>
      </c>
      <c r="D79" s="108">
        <f t="shared" ref="D79" si="7">IF(C79="Sí",1)+IF(C79="No",0)</f>
        <v>1</v>
      </c>
      <c r="E79" s="199"/>
      <c r="F79" s="109">
        <f>IF(E75=0,(D79*$G$4))+IF(E75=1,(D79*$L$4))+IF(E75=2,(D79*$K$4))+IF(E75=3,(D79*$J$4))+IF(E75=4,(D79*$I$4))+IF(E75=5,(D79*$H$4))</f>
        <v>0.2</v>
      </c>
      <c r="G79" s="110">
        <v>0</v>
      </c>
      <c r="H79" s="110">
        <f>F77/5</f>
        <v>0.04</v>
      </c>
      <c r="I79" s="110">
        <f>F77/4</f>
        <v>0.05</v>
      </c>
      <c r="J79" s="110">
        <f>F77/3</f>
        <v>6.6666666666666666E-2</v>
      </c>
      <c r="K79" s="110">
        <f>F77/2</f>
        <v>0.1</v>
      </c>
      <c r="L79" s="110">
        <f>F77</f>
        <v>0.2</v>
      </c>
      <c r="M79" s="230" t="s">
        <v>156</v>
      </c>
      <c r="N79" s="231">
        <f>IF(M79="Sí",1)+IF(M79="No",0)</f>
        <v>1</v>
      </c>
      <c r="O79" s="232">
        <f>F79*N79</f>
        <v>0.2</v>
      </c>
      <c r="P79" s="226">
        <f>O80</f>
        <v>1</v>
      </c>
      <c r="Q79" s="227">
        <f>IF(O80&gt;=70%,(O80))+IF(O80&lt;=70%,70%)</f>
        <v>1</v>
      </c>
    </row>
    <row r="80" spans="1:17">
      <c r="B80" s="5"/>
      <c r="C80" s="217"/>
      <c r="D80" s="5"/>
      <c r="E80" s="5"/>
      <c r="F80" s="5"/>
      <c r="G80" s="5"/>
      <c r="H80" s="5"/>
      <c r="I80" s="5"/>
      <c r="J80" s="5"/>
      <c r="K80" s="56"/>
      <c r="L80" s="56"/>
      <c r="M80" s="217"/>
      <c r="N80" s="217"/>
      <c r="O80" s="228">
        <f>SUM(O75:O79)</f>
        <v>1</v>
      </c>
    </row>
  </sheetData>
  <sheetProtection password="C1EC" sheet="1" objects="1" scenarios="1"/>
  <mergeCells count="32">
    <mergeCell ref="E75:E79"/>
    <mergeCell ref="E55:E59"/>
    <mergeCell ref="C62:C63"/>
    <mergeCell ref="M62:M63"/>
    <mergeCell ref="O62:O63"/>
    <mergeCell ref="E65:E69"/>
    <mergeCell ref="C72:C73"/>
    <mergeCell ref="M72:M73"/>
    <mergeCell ref="O72:O73"/>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1:C2"/>
    <mergeCell ref="M1:M2"/>
    <mergeCell ref="O1:O2"/>
    <mergeCell ref="E4:E8"/>
    <mergeCell ref="C12:C13"/>
    <mergeCell ref="M12:M13"/>
    <mergeCell ref="O12:O13"/>
  </mergeCells>
  <dataValidations count="1">
    <dataValidation type="list" allowBlank="1" showInputMessage="1" showErrorMessage="1" errorTitle="Dato inválido" error="Por favor seleccione Sí o No" sqref="C75:C79 C45:C49 M15:M19 C25:C29 C55:C59 C15:C19 M25:M29 M45:M49 C4:C8 M4:M8 C35:C39 M55:M59 C65:C69 M35:M39 M65:M69 M75:M79">
      <formula1>"Sí,No"</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sheetPr>
    <tabColor theme="5" tint="0.39997558519241921"/>
  </sheetPr>
  <dimension ref="A1:T120"/>
  <sheetViews>
    <sheetView showGridLines="0" zoomScale="55" zoomScaleNormal="55" workbookViewId="0">
      <selection activeCell="O1" sqref="O1:Q1048576"/>
    </sheetView>
  </sheetViews>
  <sheetFormatPr baseColWidth="10" defaultRowHeight="14.4"/>
  <cols>
    <col min="2" max="2" width="72.21875" customWidth="1"/>
    <col min="3" max="3" width="17.88671875" style="218" customWidth="1"/>
    <col min="4" max="5" width="17.88671875" hidden="1" customWidth="1"/>
    <col min="6" max="6" width="27.5546875" customWidth="1"/>
    <col min="7" max="8" width="19.33203125" hidden="1" customWidth="1"/>
    <col min="9" max="10" width="17.88671875" hidden="1" customWidth="1"/>
    <col min="11" max="11" width="24.6640625" hidden="1" customWidth="1"/>
    <col min="12" max="12" width="17.6640625" hidden="1" customWidth="1"/>
    <col min="13" max="13" width="18.21875" style="218" customWidth="1"/>
    <col min="14" max="14" width="15.5546875" style="218" hidden="1" customWidth="1"/>
    <col min="15" max="15" width="27.664062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c r="A2" s="26" t="str">
        <f>'Tabla Resultados FC'!C42</f>
        <v>EU.1.1</v>
      </c>
      <c r="B2" s="30" t="str">
        <f>'Tabla Resultados FC'!D42</f>
        <v xml:space="preserve"> Renaturalización  (SbN)</v>
      </c>
      <c r="C2" s="212"/>
      <c r="D2" s="42"/>
      <c r="E2" s="42"/>
      <c r="F2" s="118">
        <v>1</v>
      </c>
      <c r="G2" s="42"/>
      <c r="H2" s="42"/>
      <c r="M2" s="212"/>
      <c r="O2" s="157"/>
    </row>
    <row r="3" spans="1:17">
      <c r="A3" s="6"/>
      <c r="B3" s="6"/>
      <c r="C3" s="213"/>
      <c r="D3" s="6"/>
      <c r="E3" s="6"/>
      <c r="F3" s="6"/>
      <c r="G3" s="6"/>
      <c r="H3" s="6"/>
      <c r="I3" s="6"/>
      <c r="J3" s="6"/>
      <c r="K3" s="6"/>
      <c r="L3" s="6"/>
      <c r="M3" s="213"/>
      <c r="N3" s="213"/>
      <c r="O3" s="223"/>
    </row>
    <row r="4" spans="1:17">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
      <c r="J9" s="5"/>
      <c r="K9" s="56"/>
      <c r="L9" s="56"/>
      <c r="M9" s="217"/>
      <c r="N9" s="217"/>
      <c r="O9" s="228">
        <f>SUM(O4:O8)</f>
        <v>1</v>
      </c>
    </row>
    <row r="10" spans="1:17">
      <c r="B10" s="5"/>
      <c r="C10" s="217"/>
      <c r="D10" s="5"/>
      <c r="E10" s="5"/>
      <c r="F10" s="5"/>
      <c r="G10" s="5"/>
      <c r="H10" s="5"/>
      <c r="I10" s="5"/>
      <c r="J10" s="5"/>
      <c r="K10" s="16"/>
      <c r="L10" s="16"/>
      <c r="N10" s="217"/>
    </row>
    <row r="12" spans="1:17" ht="28.8">
      <c r="A12" s="6"/>
      <c r="B12" s="6"/>
      <c r="C12" s="211" t="s">
        <v>213</v>
      </c>
      <c r="D12" s="42"/>
      <c r="E12" s="42"/>
      <c r="F12" s="25" t="s">
        <v>228</v>
      </c>
      <c r="G12" s="42"/>
      <c r="H12" s="42"/>
      <c r="M12" s="211" t="s">
        <v>155</v>
      </c>
      <c r="O12" s="156" t="s">
        <v>216</v>
      </c>
    </row>
    <row r="13" spans="1:17">
      <c r="A13" s="26" t="str">
        <f>'Tabla Resultados FC'!C43</f>
        <v>EU.1.2</v>
      </c>
      <c r="B13" s="30" t="str">
        <f>'Tabla Resultados FC'!D43</f>
        <v>Confort urbano. Diseño urbano basado en la Naturaleza. I-VA</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IF(E15=0,(D16*$G$4))+IF(E15=1,(D16*$L$4))+IF(E15=2,(D16*$K$4))+IF(E15=3,(D16*$J$4))+IF(E15=4,(D16*$I$4))+IF(E15=5,(D16*$H$4))</f>
        <v>0.2</v>
      </c>
      <c r="G16" s="110">
        <v>0</v>
      </c>
      <c r="H16" s="110">
        <f>F14/5</f>
        <v>0</v>
      </c>
      <c r="I16" s="110">
        <f>F14/4</f>
        <v>0</v>
      </c>
      <c r="J16" s="110">
        <f>F14/3</f>
        <v>0</v>
      </c>
      <c r="K16" s="110">
        <f>F14/2</f>
        <v>0</v>
      </c>
      <c r="L16" s="110">
        <f>F14</f>
        <v>0</v>
      </c>
      <c r="M16" s="230" t="s">
        <v>156</v>
      </c>
      <c r="N16" s="231">
        <f>IF(M16="Sí",1)+IF(M16="No",0)</f>
        <v>1</v>
      </c>
      <c r="O16" s="232">
        <f>F16*N16</f>
        <v>0.2</v>
      </c>
    </row>
    <row r="17" spans="1:17">
      <c r="A17" s="6"/>
      <c r="B17" s="107" t="s">
        <v>150</v>
      </c>
      <c r="C17" s="214" t="s">
        <v>156</v>
      </c>
      <c r="D17" s="108">
        <f>IF(C17="Sí",1)+IF(C17="No",0)</f>
        <v>1</v>
      </c>
      <c r="E17" s="198"/>
      <c r="F17" s="109">
        <f>IF(E15=0,(D17*$G$4))+IF(E15=1,(D17*$L$4))+IF(E15=2,(D17*$K$4))+IF(E15=3,(D17*$J$4))+IF(E15=4,(D17*$I$4))+IF(E15=5,(D17*$H$4))</f>
        <v>0.2</v>
      </c>
      <c r="G17" s="110">
        <v>0</v>
      </c>
      <c r="H17" s="110">
        <f>F15/5</f>
        <v>0.04</v>
      </c>
      <c r="I17" s="110">
        <f>F15/4</f>
        <v>0.05</v>
      </c>
      <c r="J17" s="110">
        <f>F15/3</f>
        <v>6.6666666666666666E-2</v>
      </c>
      <c r="K17" s="110">
        <f>F15/2</f>
        <v>0.1</v>
      </c>
      <c r="L17" s="110">
        <f>F15</f>
        <v>0.2</v>
      </c>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v>0</v>
      </c>
      <c r="H18" s="110">
        <f>F16/5</f>
        <v>0.04</v>
      </c>
      <c r="I18" s="110">
        <f>F16/4</f>
        <v>0.05</v>
      </c>
      <c r="J18" s="110">
        <f>F16/3</f>
        <v>6.6666666666666666E-2</v>
      </c>
      <c r="K18" s="110">
        <f>F16/2</f>
        <v>0.1</v>
      </c>
      <c r="L18" s="110">
        <f>F16</f>
        <v>0.2</v>
      </c>
      <c r="M18" s="230" t="s">
        <v>156</v>
      </c>
      <c r="N18" s="231">
        <f>IF(M18="Sí",1)+IF(M18="No",0)</f>
        <v>1</v>
      </c>
      <c r="O18" s="232">
        <f>F18*N18</f>
        <v>0.2</v>
      </c>
    </row>
    <row r="19" spans="1:17" ht="15" thickBot="1">
      <c r="A19" s="6"/>
      <c r="B19" s="107" t="s">
        <v>151</v>
      </c>
      <c r="C19" s="214" t="s">
        <v>156</v>
      </c>
      <c r="D19" s="108">
        <f t="shared" ref="D19" si="1">IF(C19="Sí",1)+IF(C19="No",0)</f>
        <v>1</v>
      </c>
      <c r="E19" s="199"/>
      <c r="F19" s="109">
        <f>IF(E15=0,(D19*$G$4))+IF(E15=1,(D19*$L$4))+IF(E15=2,(D19*$K$4))+IF(E15=3,(D19*$J$4))+IF(E15=4,(D19*$I$4))+IF(E15=5,(D19*$H$4))</f>
        <v>0.2</v>
      </c>
      <c r="G19" s="110">
        <v>0</v>
      </c>
      <c r="H19" s="110">
        <f>F17/5</f>
        <v>0.04</v>
      </c>
      <c r="I19" s="110">
        <f>F17/4</f>
        <v>0.05</v>
      </c>
      <c r="J19" s="110">
        <f>F17/3</f>
        <v>6.6666666666666666E-2</v>
      </c>
      <c r="K19" s="110">
        <f>F17/2</f>
        <v>0.1</v>
      </c>
      <c r="L19" s="110">
        <f>F17</f>
        <v>0.2</v>
      </c>
      <c r="M19" s="230" t="s">
        <v>156</v>
      </c>
      <c r="N19" s="231">
        <f>IF(M19="Sí",1)+IF(M19="No",0)</f>
        <v>1</v>
      </c>
      <c r="O19" s="232">
        <f>F19*N19</f>
        <v>0.2</v>
      </c>
      <c r="P19" s="226">
        <f>O20</f>
        <v>1</v>
      </c>
      <c r="Q19" s="227">
        <f>IF(O20&gt;=70%,(O20))+IF(O20&lt;=70%,70%)</f>
        <v>1</v>
      </c>
    </row>
    <row r="20" spans="1:17">
      <c r="B20" s="5"/>
      <c r="C20" s="217"/>
      <c r="D20" s="5"/>
      <c r="E20" s="5"/>
      <c r="F20" s="5"/>
      <c r="G20" s="5"/>
      <c r="H20" s="5"/>
      <c r="I20" s="5"/>
      <c r="J20" s="5"/>
      <c r="K20" s="56"/>
      <c r="L20" s="56"/>
      <c r="M20" s="217"/>
      <c r="N20" s="217"/>
      <c r="O20" s="228">
        <f>SUM(O15:O19)</f>
        <v>1</v>
      </c>
    </row>
    <row r="22" spans="1:17" ht="28.8">
      <c r="A22" s="6"/>
      <c r="B22" s="6"/>
      <c r="C22" s="211" t="s">
        <v>213</v>
      </c>
      <c r="D22" s="42"/>
      <c r="E22" s="42"/>
      <c r="F22" s="25" t="s">
        <v>228</v>
      </c>
      <c r="G22" s="42"/>
      <c r="H22" s="42"/>
      <c r="M22" s="211" t="s">
        <v>155</v>
      </c>
      <c r="O22" s="156" t="s">
        <v>216</v>
      </c>
    </row>
    <row r="23" spans="1:17" ht="32.4" customHeight="1">
      <c r="A23" s="26" t="str">
        <f>'Tabla Resultados FC'!C44</f>
        <v>EU.1.3</v>
      </c>
      <c r="B23" s="30" t="str">
        <f>'Tabla Resultados FC'!D44</f>
        <v>Adaptar mediante acciones en el espacio urbano sostenibles y resilientes</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IF(E25=0,(D26*$G$4))+IF(E25=1,(D26*$L$4))+IF(E25=2,(D26*$K$4))+IF(E25=3,(D26*$J$4))+IF(E25=4,(D26*$I$4))+IF(E25=5,(D26*$H$4))</f>
        <v>0.2</v>
      </c>
      <c r="G26" s="110">
        <v>0</v>
      </c>
      <c r="H26" s="110">
        <f>F24/5</f>
        <v>0</v>
      </c>
      <c r="I26" s="110">
        <f>F24/4</f>
        <v>0</v>
      </c>
      <c r="J26" s="110">
        <f>F24/3</f>
        <v>0</v>
      </c>
      <c r="K26" s="110">
        <f>F24/2</f>
        <v>0</v>
      </c>
      <c r="L26" s="110">
        <f>F24</f>
        <v>0</v>
      </c>
      <c r="M26" s="230" t="s">
        <v>156</v>
      </c>
      <c r="N26" s="231">
        <f>IF(M26="Sí",1)+IF(M26="No",0)</f>
        <v>1</v>
      </c>
      <c r="O26" s="232">
        <f>F26*N26</f>
        <v>0.2</v>
      </c>
    </row>
    <row r="27" spans="1:17">
      <c r="A27" s="6"/>
      <c r="B27" s="107" t="s">
        <v>150</v>
      </c>
      <c r="C27" s="214" t="s">
        <v>156</v>
      </c>
      <c r="D27" s="108">
        <f>IF(C27="Sí",1)+IF(C27="No",0)</f>
        <v>1</v>
      </c>
      <c r="E27" s="198"/>
      <c r="F27" s="109">
        <f>IF(E25=0,(D27*$G$4))+IF(E25=1,(D27*$L$4))+IF(E25=2,(D27*$K$4))+IF(E25=3,(D27*$J$4))+IF(E25=4,(D27*$I$4))+IF(E25=5,(D27*$H$4))</f>
        <v>0.2</v>
      </c>
      <c r="G27" s="110">
        <v>0</v>
      </c>
      <c r="H27" s="110">
        <f>F25/5</f>
        <v>0.04</v>
      </c>
      <c r="I27" s="110">
        <f>F25/4</f>
        <v>0.05</v>
      </c>
      <c r="J27" s="110">
        <f>F25/3</f>
        <v>6.6666666666666666E-2</v>
      </c>
      <c r="K27" s="110">
        <f>F25/2</f>
        <v>0.1</v>
      </c>
      <c r="L27" s="110">
        <f>F25</f>
        <v>0.2</v>
      </c>
      <c r="M27" s="230" t="s">
        <v>156</v>
      </c>
      <c r="N27" s="231">
        <f>IF(M27="Sí",1)+IF(M27="No",0)</f>
        <v>1</v>
      </c>
      <c r="O27" s="232">
        <f>F27*N27</f>
        <v>0.2</v>
      </c>
    </row>
    <row r="28" spans="1:17" ht="15" customHeight="1" thickBot="1">
      <c r="A28" s="6"/>
      <c r="B28" s="107" t="s">
        <v>149</v>
      </c>
      <c r="C28" s="214" t="s">
        <v>156</v>
      </c>
      <c r="D28" s="108">
        <f>IF(C28="Sí",1)+IF(C28="No",0)</f>
        <v>1</v>
      </c>
      <c r="E28" s="198"/>
      <c r="F28" s="109">
        <f>IF(E25=0,(D28*$G$4))+IF(E25=1,(D28*$L$4))+IF(E25=2,(D28*$K$4))+IF(E25=3,(D28*$J$4))+IF(E25=4,(D28*$I$4))+IF(E25=5,(D28*$H$4))</f>
        <v>0.2</v>
      </c>
      <c r="G28" s="110">
        <v>0</v>
      </c>
      <c r="H28" s="110">
        <f>F26/5</f>
        <v>0.04</v>
      </c>
      <c r="I28" s="110">
        <f>F26/4</f>
        <v>0.05</v>
      </c>
      <c r="J28" s="110">
        <f>F26/3</f>
        <v>6.6666666666666666E-2</v>
      </c>
      <c r="K28" s="110">
        <f>F26/2</f>
        <v>0.1</v>
      </c>
      <c r="L28" s="110">
        <f>F26</f>
        <v>0.2</v>
      </c>
      <c r="M28" s="230" t="s">
        <v>156</v>
      </c>
      <c r="N28" s="231">
        <f>IF(M28="Sí",1)+IF(M28="No",0)</f>
        <v>1</v>
      </c>
      <c r="O28" s="232">
        <f>F28*N28</f>
        <v>0.2</v>
      </c>
    </row>
    <row r="29" spans="1:17" ht="15" thickBot="1">
      <c r="A29" s="6"/>
      <c r="B29" s="107" t="s">
        <v>151</v>
      </c>
      <c r="C29" s="214" t="s">
        <v>156</v>
      </c>
      <c r="D29" s="108">
        <f t="shared" ref="D29" si="2">IF(C29="Sí",1)+IF(C29="No",0)</f>
        <v>1</v>
      </c>
      <c r="E29" s="199"/>
      <c r="F29" s="109">
        <f>IF(E25=0,(D29*$G$4))+IF(E25=1,(D29*$L$4))+IF(E25=2,(D29*$K$4))+IF(E25=3,(D29*$J$4))+IF(E25=4,(D29*$I$4))+IF(E25=5,(D29*$H$4))</f>
        <v>0.2</v>
      </c>
      <c r="G29" s="110">
        <v>0</v>
      </c>
      <c r="H29" s="110">
        <f>F27/5</f>
        <v>0.04</v>
      </c>
      <c r="I29" s="110">
        <f>F27/4</f>
        <v>0.05</v>
      </c>
      <c r="J29" s="110">
        <f>F27/3</f>
        <v>6.6666666666666666E-2</v>
      </c>
      <c r="K29" s="110">
        <f>F27/2</f>
        <v>0.1</v>
      </c>
      <c r="L29" s="110">
        <f>F27</f>
        <v>0.2</v>
      </c>
      <c r="M29" s="230" t="s">
        <v>156</v>
      </c>
      <c r="N29" s="231">
        <f>IF(M29="Sí",1)+IF(M29="No",0)</f>
        <v>1</v>
      </c>
      <c r="O29" s="232">
        <f>F29*N29</f>
        <v>0.2</v>
      </c>
      <c r="P29" s="226">
        <f>O30</f>
        <v>1</v>
      </c>
      <c r="Q29" s="227">
        <f>IF(O30&gt;=70%,(O30))+IF(O30&lt;=70%,70%)</f>
        <v>1</v>
      </c>
    </row>
    <row r="30" spans="1:17">
      <c r="B30" s="5"/>
      <c r="C30" s="217"/>
      <c r="D30" s="5"/>
      <c r="E30" s="5"/>
      <c r="F30" s="5"/>
      <c r="G30" s="5"/>
      <c r="H30" s="5"/>
      <c r="I30" s="5"/>
      <c r="J30" s="5"/>
      <c r="K30" s="56"/>
      <c r="L30" s="56"/>
      <c r="M30" s="217"/>
      <c r="N30" s="217"/>
      <c r="O30" s="228">
        <f>SUM(O25:O29)</f>
        <v>1</v>
      </c>
    </row>
    <row r="32" spans="1:17" ht="28.8">
      <c r="A32" s="6"/>
      <c r="B32" s="6"/>
      <c r="C32" s="211" t="s">
        <v>213</v>
      </c>
      <c r="D32" s="42"/>
      <c r="E32" s="42"/>
      <c r="F32" s="25" t="s">
        <v>228</v>
      </c>
      <c r="G32" s="42"/>
      <c r="H32" s="42"/>
      <c r="M32" s="211" t="s">
        <v>155</v>
      </c>
      <c r="O32" s="156" t="s">
        <v>216</v>
      </c>
    </row>
    <row r="33" spans="1:17">
      <c r="A33" s="26" t="str">
        <f>'Tabla Resultados FC'!C45</f>
        <v>EU.2.1</v>
      </c>
      <c r="B33" s="30" t="str">
        <f>'Tabla Resultados FC'!D45</f>
        <v>Renovación y regeneración urbana</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v>0</v>
      </c>
      <c r="H36" s="110">
        <f>F34/5</f>
        <v>0</v>
      </c>
      <c r="I36" s="110">
        <f>F34/4</f>
        <v>0</v>
      </c>
      <c r="J36" s="110">
        <f>F34/3</f>
        <v>0</v>
      </c>
      <c r="K36" s="110">
        <f>F34/2</f>
        <v>0</v>
      </c>
      <c r="L36" s="110">
        <f>F34</f>
        <v>0</v>
      </c>
      <c r="M36" s="230" t="s">
        <v>156</v>
      </c>
      <c r="N36" s="231">
        <f>IF(M36="Sí",1)+IF(M36="No",0)</f>
        <v>1</v>
      </c>
      <c r="O36" s="232">
        <f>F36*N36</f>
        <v>0.2</v>
      </c>
    </row>
    <row r="37" spans="1:17">
      <c r="A37" s="6"/>
      <c r="B37" s="107" t="s">
        <v>150</v>
      </c>
      <c r="C37" s="214" t="s">
        <v>156</v>
      </c>
      <c r="D37" s="108">
        <f>IF(C37="Sí",1)+IF(C37="No",0)</f>
        <v>1</v>
      </c>
      <c r="E37" s="198"/>
      <c r="F37" s="109">
        <f>IF(E35=0,(D37*$G$4))+IF(E35=1,(D37*$L$4))+IF(E35=2,(D37*$K$4))+IF(E35=3,(D37*$J$4))+IF(E35=4,(D37*$I$4))+IF(E35=5,(D37*$H$4))</f>
        <v>0.2</v>
      </c>
      <c r="G37" s="110">
        <v>0</v>
      </c>
      <c r="H37" s="110">
        <f>F35/5</f>
        <v>0.04</v>
      </c>
      <c r="I37" s="110">
        <f>F35/4</f>
        <v>0.05</v>
      </c>
      <c r="J37" s="110">
        <f>F35/3</f>
        <v>6.6666666666666666E-2</v>
      </c>
      <c r="K37" s="110">
        <f>F35/2</f>
        <v>0.1</v>
      </c>
      <c r="L37" s="110">
        <f>F35</f>
        <v>0.2</v>
      </c>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v>0</v>
      </c>
      <c r="H38" s="110">
        <f>F36/5</f>
        <v>0.04</v>
      </c>
      <c r="I38" s="110">
        <f>F36/4</f>
        <v>0.05</v>
      </c>
      <c r="J38" s="110">
        <f>F36/3</f>
        <v>6.6666666666666666E-2</v>
      </c>
      <c r="K38" s="110">
        <f>F36/2</f>
        <v>0.1</v>
      </c>
      <c r="L38" s="110">
        <f>F36</f>
        <v>0.2</v>
      </c>
      <c r="M38" s="230" t="s">
        <v>156</v>
      </c>
      <c r="N38" s="231">
        <f>IF(M38="Sí",1)+IF(M38="No",0)</f>
        <v>1</v>
      </c>
      <c r="O38" s="232">
        <f>F38*N38</f>
        <v>0.2</v>
      </c>
    </row>
    <row r="39" spans="1:17" ht="15" thickBot="1">
      <c r="A39" s="6"/>
      <c r="B39" s="107" t="s">
        <v>151</v>
      </c>
      <c r="C39" s="214" t="s">
        <v>156</v>
      </c>
      <c r="D39" s="108">
        <f t="shared" ref="D39" si="3">IF(C39="Sí",1)+IF(C39="No",0)</f>
        <v>1</v>
      </c>
      <c r="E39" s="199"/>
      <c r="F39" s="109">
        <f>IF(E35=0,(D39*$G$4))+IF(E35=1,(D39*$L$4))+IF(E35=2,(D39*$K$4))+IF(E35=3,(D39*$J$4))+IF(E35=4,(D39*$I$4))+IF(E35=5,(D39*$H$4))</f>
        <v>0.2</v>
      </c>
      <c r="G39" s="110">
        <v>0</v>
      </c>
      <c r="H39" s="110">
        <f>F37/5</f>
        <v>0.04</v>
      </c>
      <c r="I39" s="110">
        <f>F37/4</f>
        <v>0.05</v>
      </c>
      <c r="J39" s="110">
        <f>F37/3</f>
        <v>6.6666666666666666E-2</v>
      </c>
      <c r="K39" s="110">
        <f>F37/2</f>
        <v>0.1</v>
      </c>
      <c r="L39" s="110">
        <f>F37</f>
        <v>0.2</v>
      </c>
      <c r="M39" s="230" t="s">
        <v>156</v>
      </c>
      <c r="N39" s="231">
        <f>IF(M39="Sí",1)+IF(M39="No",0)</f>
        <v>1</v>
      </c>
      <c r="O39" s="232">
        <f>F39*N39</f>
        <v>0.2</v>
      </c>
      <c r="P39" s="226">
        <f>O40</f>
        <v>1</v>
      </c>
      <c r="Q39" s="227">
        <f>IF(O40&gt;=70%,(O40))+IF(O40&lt;=70%,70%)</f>
        <v>1</v>
      </c>
    </row>
    <row r="40" spans="1:17">
      <c r="B40" s="5"/>
      <c r="C40" s="217"/>
      <c r="D40" s="5"/>
      <c r="E40" s="5"/>
      <c r="F40" s="5"/>
      <c r="G40" s="5"/>
      <c r="H40" s="5"/>
      <c r="I40" s="5"/>
      <c r="J40" s="5"/>
      <c r="K40" s="56"/>
      <c r="L40" s="56"/>
      <c r="M40" s="217"/>
      <c r="N40" s="217"/>
      <c r="O40" s="228">
        <f>SUM(O35:O39)</f>
        <v>1</v>
      </c>
    </row>
    <row r="42" spans="1:17" ht="28.8">
      <c r="A42" s="6"/>
      <c r="B42" s="6"/>
      <c r="C42" s="211" t="s">
        <v>213</v>
      </c>
      <c r="D42" s="42"/>
      <c r="E42" s="42"/>
      <c r="F42" s="25" t="s">
        <v>228</v>
      </c>
      <c r="G42" s="42"/>
      <c r="H42" s="42"/>
      <c r="M42" s="211" t="s">
        <v>155</v>
      </c>
      <c r="O42" s="156" t="s">
        <v>216</v>
      </c>
    </row>
    <row r="43" spans="1:17">
      <c r="A43" s="26" t="str">
        <f>'Tabla Resultados FC'!C46</f>
        <v>EU.2.2</v>
      </c>
      <c r="B43" s="30" t="str">
        <f>'Tabla Resultados FC'!D46</f>
        <v>Ciudad de los 15´</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v>0</v>
      </c>
      <c r="H46" s="110">
        <f>F44/5</f>
        <v>0</v>
      </c>
      <c r="I46" s="110">
        <f>F44/4</f>
        <v>0</v>
      </c>
      <c r="J46" s="110">
        <f>F44/3</f>
        <v>0</v>
      </c>
      <c r="K46" s="110">
        <f>F44/2</f>
        <v>0</v>
      </c>
      <c r="L46" s="110">
        <f>F44</f>
        <v>0</v>
      </c>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v>0</v>
      </c>
      <c r="H47" s="110">
        <f>F45/5</f>
        <v>0.04</v>
      </c>
      <c r="I47" s="110">
        <f>F45/4</f>
        <v>0.05</v>
      </c>
      <c r="J47" s="110">
        <f>F45/3</f>
        <v>6.6666666666666666E-2</v>
      </c>
      <c r="K47" s="110">
        <f>F45/2</f>
        <v>0.1</v>
      </c>
      <c r="L47" s="110">
        <f>F45</f>
        <v>0.2</v>
      </c>
      <c r="M47" s="230" t="s">
        <v>156</v>
      </c>
      <c r="N47" s="231">
        <f>IF(M47="Sí",1)+IF(M47="No",0)</f>
        <v>1</v>
      </c>
      <c r="O47" s="232">
        <f>F47*N47</f>
        <v>0.2</v>
      </c>
    </row>
    <row r="48" spans="1:17" ht="15" customHeight="1" thickBot="1">
      <c r="A48" s="6"/>
      <c r="B48" s="107" t="s">
        <v>149</v>
      </c>
      <c r="C48" s="214" t="s">
        <v>156</v>
      </c>
      <c r="D48" s="108">
        <f>IF(C48="Sí",1)+IF(C48="No",0)</f>
        <v>1</v>
      </c>
      <c r="E48" s="198"/>
      <c r="F48" s="109">
        <f>IF(E45=0,(D48*$G$4))+IF(E45=1,(D48*$L$4))+IF(E45=2,(D48*$K$4))+IF(E45=3,(D48*$J$4))+IF(E45=4,(D48*$I$4))+IF(E45=5,(D48*$H$4))</f>
        <v>0.2</v>
      </c>
      <c r="G48" s="110">
        <v>0</v>
      </c>
      <c r="H48" s="110">
        <f>F46/5</f>
        <v>0.04</v>
      </c>
      <c r="I48" s="110">
        <f>F46/4</f>
        <v>0.05</v>
      </c>
      <c r="J48" s="110">
        <f>F46/3</f>
        <v>6.6666666666666666E-2</v>
      </c>
      <c r="K48" s="110">
        <f>F46/2</f>
        <v>0.1</v>
      </c>
      <c r="L48" s="110">
        <f>F46</f>
        <v>0.2</v>
      </c>
      <c r="M48" s="230" t="s">
        <v>156</v>
      </c>
      <c r="N48" s="231">
        <f>IF(M48="Sí",1)+IF(M48="No",0)</f>
        <v>1</v>
      </c>
      <c r="O48" s="232">
        <f>F48*N48</f>
        <v>0.2</v>
      </c>
    </row>
    <row r="49" spans="1:17" ht="15" thickBot="1">
      <c r="A49" s="6"/>
      <c r="B49" s="107" t="s">
        <v>151</v>
      </c>
      <c r="C49" s="214" t="s">
        <v>156</v>
      </c>
      <c r="D49" s="108">
        <f t="shared" ref="D49" si="4">IF(C49="Sí",1)+IF(C49="No",0)</f>
        <v>1</v>
      </c>
      <c r="E49" s="199"/>
      <c r="F49" s="109">
        <f>IF(E45=0,(D49*$G$4))+IF(E45=1,(D49*$L$4))+IF(E45=2,(D49*$K$4))+IF(E45=3,(D49*$J$4))+IF(E45=4,(D49*$I$4))+IF(E45=5,(D49*$H$4))</f>
        <v>0.2</v>
      </c>
      <c r="G49" s="110">
        <v>0</v>
      </c>
      <c r="H49" s="110">
        <f>F47/5</f>
        <v>0.04</v>
      </c>
      <c r="I49" s="110">
        <f>F47/4</f>
        <v>0.05</v>
      </c>
      <c r="J49" s="110">
        <f>F47/3</f>
        <v>6.6666666666666666E-2</v>
      </c>
      <c r="K49" s="110">
        <f>F47/2</f>
        <v>0.1</v>
      </c>
      <c r="L49" s="110">
        <f>F47</f>
        <v>0.2</v>
      </c>
      <c r="M49" s="230" t="s">
        <v>156</v>
      </c>
      <c r="N49" s="231">
        <f>IF(M49="Sí",1)+IF(M49="No",0)</f>
        <v>1</v>
      </c>
      <c r="O49" s="232">
        <f>F49*N49</f>
        <v>0.2</v>
      </c>
      <c r="P49" s="226">
        <f>O50</f>
        <v>1</v>
      </c>
      <c r="Q49" s="227">
        <f>IF(O50&gt;=70%,(O50))+IF(O50&lt;=70%,70%)</f>
        <v>1</v>
      </c>
    </row>
    <row r="50" spans="1:17">
      <c r="B50" s="5"/>
      <c r="C50" s="217"/>
      <c r="D50" s="5"/>
      <c r="E50" s="5"/>
      <c r="F50" s="5"/>
      <c r="G50" s="5"/>
      <c r="H50" s="5"/>
      <c r="I50" s="5"/>
      <c r="J50" s="5"/>
      <c r="K50" s="56"/>
      <c r="L50" s="56"/>
      <c r="M50" s="217"/>
      <c r="N50" s="217"/>
      <c r="O50" s="228">
        <f>SUM(O45:O49)</f>
        <v>1</v>
      </c>
    </row>
    <row r="52" spans="1:17" ht="28.8">
      <c r="A52" s="6"/>
      <c r="B52" s="6"/>
      <c r="C52" s="211" t="s">
        <v>213</v>
      </c>
      <c r="D52" s="42"/>
      <c r="E52" s="42"/>
      <c r="F52" s="25" t="s">
        <v>228</v>
      </c>
      <c r="G52" s="42"/>
      <c r="H52" s="42"/>
      <c r="M52" s="211" t="s">
        <v>155</v>
      </c>
      <c r="O52" s="156" t="s">
        <v>216</v>
      </c>
    </row>
    <row r="53" spans="1:17">
      <c r="A53" s="26" t="str">
        <f>'Tabla Resultados FC'!C47</f>
        <v>EU.2.3</v>
      </c>
      <c r="B53" s="30" t="str">
        <f>'Tabla Resultados FC'!D47</f>
        <v>Eficiencia y sostenibilidad de la urbanización. Planificación consciente</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IF(E55=0,(D56*$G$4))+IF(E55=1,(D56*$L$4))+IF(E55=2,(D56*$K$4))+IF(E55=3,(D56*$J$4))+IF(E55=4,(D56*$I$4))+IF(E55=5,(D56*$H$4))</f>
        <v>0.2</v>
      </c>
      <c r="G56" s="110">
        <v>0</v>
      </c>
      <c r="H56" s="110">
        <f>F54/5</f>
        <v>0</v>
      </c>
      <c r="I56" s="110">
        <f>F54/4</f>
        <v>0</v>
      </c>
      <c r="J56" s="110">
        <f>F54/3</f>
        <v>0</v>
      </c>
      <c r="K56" s="110">
        <f>F54/2</f>
        <v>0</v>
      </c>
      <c r="L56" s="110">
        <f>F54</f>
        <v>0</v>
      </c>
      <c r="M56" s="230" t="s">
        <v>156</v>
      </c>
      <c r="N56" s="231">
        <f>IF(M56="Sí",1)+IF(M56="No",0)</f>
        <v>1</v>
      </c>
      <c r="O56" s="232">
        <f>F56*N56</f>
        <v>0.2</v>
      </c>
    </row>
    <row r="57" spans="1:17">
      <c r="A57" s="6"/>
      <c r="B57" s="107" t="s">
        <v>150</v>
      </c>
      <c r="C57" s="214" t="s">
        <v>156</v>
      </c>
      <c r="D57" s="108">
        <f>IF(C57="Sí",1)+IF(C57="No",0)</f>
        <v>1</v>
      </c>
      <c r="E57" s="198"/>
      <c r="F57" s="109">
        <f>IF(E55=0,(D57*$G$4))+IF(E55=1,(D57*$L$4))+IF(E55=2,(D57*$K$4))+IF(E55=3,(D57*$J$4))+IF(E55=4,(D57*$I$4))+IF(E55=5,(D57*$H$4))</f>
        <v>0.2</v>
      </c>
      <c r="G57" s="110">
        <v>0</v>
      </c>
      <c r="H57" s="110">
        <f>F55/5</f>
        <v>0.04</v>
      </c>
      <c r="I57" s="110">
        <f>F55/4</f>
        <v>0.05</v>
      </c>
      <c r="J57" s="110">
        <f>F55/3</f>
        <v>6.6666666666666666E-2</v>
      </c>
      <c r="K57" s="110">
        <f>F55/2</f>
        <v>0.1</v>
      </c>
      <c r="L57" s="110">
        <f>F55</f>
        <v>0.2</v>
      </c>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v>0</v>
      </c>
      <c r="H58" s="110">
        <f>F56/5</f>
        <v>0.04</v>
      </c>
      <c r="I58" s="110">
        <f>F56/4</f>
        <v>0.05</v>
      </c>
      <c r="J58" s="110">
        <f>F56/3</f>
        <v>6.6666666666666666E-2</v>
      </c>
      <c r="K58" s="110">
        <f>F56/2</f>
        <v>0.1</v>
      </c>
      <c r="L58" s="110">
        <f>F56</f>
        <v>0.2</v>
      </c>
      <c r="M58" s="230" t="s">
        <v>156</v>
      </c>
      <c r="N58" s="231">
        <f>IF(M58="Sí",1)+IF(M58="No",0)</f>
        <v>1</v>
      </c>
      <c r="O58" s="232">
        <f>F58*N58</f>
        <v>0.2</v>
      </c>
    </row>
    <row r="59" spans="1:17" ht="15" thickBot="1">
      <c r="A59" s="6"/>
      <c r="B59" s="107" t="s">
        <v>151</v>
      </c>
      <c r="C59" s="214" t="s">
        <v>156</v>
      </c>
      <c r="D59" s="108">
        <f t="shared" ref="D59" si="5">IF(C59="Sí",1)+IF(C59="No",0)</f>
        <v>1</v>
      </c>
      <c r="E59" s="199"/>
      <c r="F59" s="109">
        <f>IF(E55=0,(D59*$G$4))+IF(E55=1,(D59*$L$4))+IF(E55=2,(D59*$K$4))+IF(E55=3,(D59*$J$4))+IF(E55=4,(D59*$I$4))+IF(E55=5,(D59*$H$4))</f>
        <v>0.2</v>
      </c>
      <c r="G59" s="110">
        <v>0</v>
      </c>
      <c r="H59" s="110">
        <f>F57/5</f>
        <v>0.04</v>
      </c>
      <c r="I59" s="110">
        <f>F57/4</f>
        <v>0.05</v>
      </c>
      <c r="J59" s="110">
        <f>F57/3</f>
        <v>6.6666666666666666E-2</v>
      </c>
      <c r="K59" s="110">
        <f>F57/2</f>
        <v>0.1</v>
      </c>
      <c r="L59" s="110">
        <f>F57</f>
        <v>0.2</v>
      </c>
      <c r="M59" s="230" t="s">
        <v>156</v>
      </c>
      <c r="N59" s="231">
        <f>IF(M59="Sí",1)+IF(M59="No",0)</f>
        <v>1</v>
      </c>
      <c r="O59" s="232">
        <f>F59*N59</f>
        <v>0.2</v>
      </c>
      <c r="P59" s="226">
        <f>O60</f>
        <v>1</v>
      </c>
      <c r="Q59" s="227">
        <f>IF(O60&gt;=70%,(O60))+IF(O60&lt;=70%,70%)</f>
        <v>1</v>
      </c>
    </row>
    <row r="60" spans="1:17">
      <c r="B60" s="5"/>
      <c r="C60" s="217"/>
      <c r="D60" s="5"/>
      <c r="E60" s="5"/>
      <c r="F60" s="5"/>
      <c r="G60" s="5"/>
      <c r="H60" s="5"/>
      <c r="I60" s="5"/>
      <c r="J60" s="5"/>
      <c r="K60" s="56"/>
      <c r="L60" s="56"/>
      <c r="M60" s="217"/>
      <c r="N60" s="217"/>
      <c r="O60" s="228">
        <f>SUM(O55:O59)</f>
        <v>1</v>
      </c>
    </row>
    <row r="62" spans="1:17" ht="28.8">
      <c r="A62" s="6"/>
      <c r="B62" s="6"/>
      <c r="C62" s="211" t="s">
        <v>213</v>
      </c>
      <c r="D62" s="42"/>
      <c r="E62" s="42"/>
      <c r="F62" s="25" t="s">
        <v>228</v>
      </c>
      <c r="G62" s="42"/>
      <c r="H62" s="42"/>
      <c r="M62" s="211" t="s">
        <v>155</v>
      </c>
      <c r="O62" s="156" t="s">
        <v>216</v>
      </c>
    </row>
    <row r="63" spans="1:17">
      <c r="A63" s="26" t="str">
        <f>'Tabla Resultados FC'!C48</f>
        <v>EU.2.4</v>
      </c>
      <c r="B63" s="30" t="str">
        <f>'Tabla Resultados FC'!D48</f>
        <v>Actuar sobre usos y zonas vulnerables</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20">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20" ht="14.4" customHeight="1">
      <c r="A66" s="6"/>
      <c r="B66" s="107" t="s">
        <v>215</v>
      </c>
      <c r="C66" s="214" t="s">
        <v>156</v>
      </c>
      <c r="D66" s="108">
        <f>IF(C66="Sí",1)+IF(C66="No",0)</f>
        <v>1</v>
      </c>
      <c r="E66" s="198"/>
      <c r="F66" s="109">
        <f>IF(E65=0,(D66*$G$4))+IF(E65=1,(D66*$L$4))+IF(E65=2,(D66*$K$4))+IF(E65=3,(D66*$J$4))+IF(E65=4,(D66*$I$4))+IF(E65=5,(D66*$H$4))</f>
        <v>0.2</v>
      </c>
      <c r="G66" s="110">
        <v>0</v>
      </c>
      <c r="H66" s="110">
        <f>F64/5</f>
        <v>0</v>
      </c>
      <c r="I66" s="110">
        <f>F64/4</f>
        <v>0</v>
      </c>
      <c r="J66" s="110">
        <f>F64/3</f>
        <v>0</v>
      </c>
      <c r="K66" s="110">
        <f>F64/2</f>
        <v>0</v>
      </c>
      <c r="L66" s="110">
        <f>F64</f>
        <v>0</v>
      </c>
      <c r="M66" s="230" t="s">
        <v>156</v>
      </c>
      <c r="N66" s="231">
        <f>IF(M66="Sí",1)+IF(M66="No",0)</f>
        <v>1</v>
      </c>
      <c r="O66" s="232">
        <f>F66*N66</f>
        <v>0.2</v>
      </c>
    </row>
    <row r="67" spans="1:20">
      <c r="A67" s="6"/>
      <c r="B67" s="107" t="s">
        <v>150</v>
      </c>
      <c r="C67" s="214" t="s">
        <v>156</v>
      </c>
      <c r="D67" s="108">
        <f>IF(C67="Sí",1)+IF(C67="No",0)</f>
        <v>1</v>
      </c>
      <c r="E67" s="198"/>
      <c r="F67" s="109">
        <f>IF(E65=0,(D67*$G$4))+IF(E65=1,(D67*$L$4))+IF(E65=2,(D67*$K$4))+IF(E65=3,(D67*$J$4))+IF(E65=4,(D67*$I$4))+IF(E65=5,(D67*$H$4))</f>
        <v>0.2</v>
      </c>
      <c r="G67" s="110">
        <v>0</v>
      </c>
      <c r="H67" s="110">
        <f>F65/5</f>
        <v>0.04</v>
      </c>
      <c r="I67" s="110">
        <f>F65/4</f>
        <v>0.05</v>
      </c>
      <c r="J67" s="110">
        <f>F65/3</f>
        <v>6.6666666666666666E-2</v>
      </c>
      <c r="K67" s="110">
        <f>F65/2</f>
        <v>0.1</v>
      </c>
      <c r="L67" s="110">
        <f>F65</f>
        <v>0.2</v>
      </c>
      <c r="M67" s="230" t="s">
        <v>156</v>
      </c>
      <c r="N67" s="231">
        <f>IF(M67="Sí",1)+IF(M67="No",0)</f>
        <v>1</v>
      </c>
      <c r="O67" s="232">
        <f>F67*N67</f>
        <v>0.2</v>
      </c>
    </row>
    <row r="68" spans="1:20" ht="15" customHeight="1" thickBot="1">
      <c r="A68" s="6"/>
      <c r="B68" s="107" t="s">
        <v>149</v>
      </c>
      <c r="C68" s="214" t="s">
        <v>156</v>
      </c>
      <c r="D68" s="108">
        <f>IF(C68="Sí",1)+IF(C68="No",0)</f>
        <v>1</v>
      </c>
      <c r="E68" s="198"/>
      <c r="F68" s="109">
        <f>IF(E65=0,(D68*$G$4))+IF(E65=1,(D68*$L$4))+IF(E65=2,(D68*$K$4))+IF(E65=3,(D68*$J$4))+IF(E65=4,(D68*$I$4))+IF(E65=5,(D68*$H$4))</f>
        <v>0.2</v>
      </c>
      <c r="G68" s="110">
        <v>0</v>
      </c>
      <c r="H68" s="110">
        <f>F66/5</f>
        <v>0.04</v>
      </c>
      <c r="I68" s="110">
        <f>F66/4</f>
        <v>0.05</v>
      </c>
      <c r="J68" s="110">
        <f>F66/3</f>
        <v>6.6666666666666666E-2</v>
      </c>
      <c r="K68" s="110">
        <f>F66/2</f>
        <v>0.1</v>
      </c>
      <c r="L68" s="110">
        <f>F66</f>
        <v>0.2</v>
      </c>
      <c r="M68" s="230" t="s">
        <v>156</v>
      </c>
      <c r="N68" s="231">
        <f>IF(M68="Sí",1)+IF(M68="No",0)</f>
        <v>1</v>
      </c>
      <c r="O68" s="232">
        <f>F68*N68</f>
        <v>0.2</v>
      </c>
    </row>
    <row r="69" spans="1:20" ht="15" thickBot="1">
      <c r="A69" s="6"/>
      <c r="B69" s="107" t="s">
        <v>151</v>
      </c>
      <c r="C69" s="214" t="s">
        <v>156</v>
      </c>
      <c r="D69" s="108">
        <f t="shared" ref="D69" si="6">IF(C69="Sí",1)+IF(C69="No",0)</f>
        <v>1</v>
      </c>
      <c r="E69" s="199"/>
      <c r="F69" s="109">
        <f>IF(E65=0,(D69*$G$4))+IF(E65=1,(D69*$L$4))+IF(E65=2,(D69*$K$4))+IF(E65=3,(D69*$J$4))+IF(E65=4,(D69*$I$4))+IF(E65=5,(D69*$H$4))</f>
        <v>0.2</v>
      </c>
      <c r="G69" s="110">
        <v>0</v>
      </c>
      <c r="H69" s="110">
        <f>F67/5</f>
        <v>0.04</v>
      </c>
      <c r="I69" s="110">
        <f>F67/4</f>
        <v>0.05</v>
      </c>
      <c r="J69" s="110">
        <f>F67/3</f>
        <v>6.6666666666666666E-2</v>
      </c>
      <c r="K69" s="110">
        <f>F67/2</f>
        <v>0.1</v>
      </c>
      <c r="L69" s="110">
        <f>F67</f>
        <v>0.2</v>
      </c>
      <c r="M69" s="230" t="s">
        <v>156</v>
      </c>
      <c r="N69" s="231">
        <f>IF(M69="Sí",1)+IF(M69="No",0)</f>
        <v>1</v>
      </c>
      <c r="O69" s="232">
        <f>F69*N69</f>
        <v>0.2</v>
      </c>
      <c r="P69" s="226">
        <f>O70</f>
        <v>1</v>
      </c>
      <c r="Q69" s="227">
        <f>IF(O70&gt;=70%,(O70))+IF(O70&lt;=70%,70%)</f>
        <v>1</v>
      </c>
    </row>
    <row r="70" spans="1:20">
      <c r="B70" s="5"/>
      <c r="C70" s="217"/>
      <c r="D70" s="5"/>
      <c r="E70" s="5"/>
      <c r="F70" s="5"/>
      <c r="G70" s="5"/>
      <c r="H70" s="5"/>
      <c r="I70" s="5"/>
      <c r="J70" s="5"/>
      <c r="K70" s="56"/>
      <c r="L70" s="56"/>
      <c r="M70" s="217"/>
      <c r="N70" s="217"/>
      <c r="O70" s="228">
        <f>SUM(O65:O69)</f>
        <v>1</v>
      </c>
    </row>
    <row r="71" spans="1:20">
      <c r="A71" s="119"/>
      <c r="B71" s="119"/>
      <c r="C71" s="229"/>
      <c r="D71" s="119"/>
      <c r="E71" s="119"/>
      <c r="F71" s="119"/>
      <c r="G71" s="119"/>
      <c r="H71" s="119"/>
      <c r="I71" s="119"/>
      <c r="J71" s="119"/>
      <c r="K71" s="119"/>
      <c r="L71" s="119"/>
      <c r="M71" s="229"/>
      <c r="N71" s="229"/>
      <c r="O71" s="233"/>
      <c r="P71" s="233"/>
      <c r="Q71" s="233"/>
      <c r="R71" s="119"/>
      <c r="S71" s="119"/>
      <c r="T71" s="119"/>
    </row>
    <row r="72" spans="1:20" ht="28.8">
      <c r="A72" s="6"/>
      <c r="B72" s="6"/>
      <c r="C72" s="211" t="s">
        <v>213</v>
      </c>
      <c r="D72" s="42"/>
      <c r="E72" s="42"/>
      <c r="F72" s="25" t="s">
        <v>228</v>
      </c>
      <c r="G72" s="42"/>
      <c r="H72" s="42"/>
      <c r="M72" s="211" t="s">
        <v>155</v>
      </c>
      <c r="O72" s="156" t="s">
        <v>216</v>
      </c>
    </row>
    <row r="73" spans="1:20">
      <c r="A73" s="26" t="str">
        <f>'Tabla Resultados FC'!C49</f>
        <v>EU.3.1</v>
      </c>
      <c r="B73" s="30" t="str">
        <f>'Tabla Resultados FC'!D49</f>
        <v>Edificaciones eficientes y de consumo casi nulo.</v>
      </c>
      <c r="C73" s="212"/>
      <c r="D73" s="42"/>
      <c r="E73" s="42"/>
      <c r="F73" s="118">
        <v>1</v>
      </c>
      <c r="G73" s="42"/>
      <c r="H73" s="42"/>
      <c r="M73" s="212"/>
      <c r="O73" s="157"/>
    </row>
    <row r="74" spans="1:20">
      <c r="A74" s="6"/>
      <c r="B74" s="6"/>
      <c r="C74" s="213"/>
      <c r="D74" s="6"/>
      <c r="E74" s="6"/>
      <c r="F74" s="6"/>
      <c r="G74" s="6"/>
      <c r="H74" s="6"/>
      <c r="I74" s="6"/>
      <c r="J74" s="6"/>
      <c r="K74" s="6"/>
      <c r="L74" s="6"/>
      <c r="M74" s="213"/>
      <c r="N74" s="213"/>
      <c r="O74" s="223"/>
    </row>
    <row r="75" spans="1:20">
      <c r="A75" s="6"/>
      <c r="B75" s="107" t="s">
        <v>214</v>
      </c>
      <c r="C75" s="214" t="s">
        <v>156</v>
      </c>
      <c r="D75" s="108">
        <f>IF(C75="Sí",1)+IF(C75="No",0)</f>
        <v>1</v>
      </c>
      <c r="E75" s="197">
        <f>(COUNTIF(D75:D79,"1"))</f>
        <v>5</v>
      </c>
      <c r="F75" s="109">
        <f>IF(E75=0,(D75*$G$4))+IF(E75=1,(D75*$L$4))+IF(E75=2,(D75*$K$4))+IF(E75=3,(D75*$J$4))+IF(E75=4,(D75*$I$4))+IF(E75=5,(D75*$H$4))</f>
        <v>0.2</v>
      </c>
      <c r="G75" s="110">
        <v>0</v>
      </c>
      <c r="H75" s="110">
        <f>F73/5</f>
        <v>0.2</v>
      </c>
      <c r="I75" s="110">
        <f>F73/4</f>
        <v>0.25</v>
      </c>
      <c r="J75" s="110">
        <f>F73/3</f>
        <v>0.33333333333333331</v>
      </c>
      <c r="K75" s="110">
        <f>F73/2</f>
        <v>0.5</v>
      </c>
      <c r="L75" s="110">
        <f>F73</f>
        <v>1</v>
      </c>
      <c r="M75" s="230" t="s">
        <v>156</v>
      </c>
      <c r="N75" s="231">
        <f>IF(M75="Sí",1)+IF(M75="No",0)</f>
        <v>1</v>
      </c>
      <c r="O75" s="232">
        <f>F75*N75</f>
        <v>0.2</v>
      </c>
    </row>
    <row r="76" spans="1:20" ht="14.4" customHeight="1">
      <c r="A76" s="6"/>
      <c r="B76" s="107" t="s">
        <v>215</v>
      </c>
      <c r="C76" s="214" t="s">
        <v>156</v>
      </c>
      <c r="D76" s="108">
        <f>IF(C76="Sí",1)+IF(C76="No",0)</f>
        <v>1</v>
      </c>
      <c r="E76" s="198"/>
      <c r="F76" s="109">
        <f>IF(E75=0,(D76*$G$4))+IF(E75=1,(D76*$L$4))+IF(E75=2,(D76*$K$4))+IF(E75=3,(D76*$J$4))+IF(E75=4,(D76*$I$4))+IF(E75=5,(D76*$H$4))</f>
        <v>0.2</v>
      </c>
      <c r="G76" s="110">
        <v>0</v>
      </c>
      <c r="H76" s="110">
        <f>F74/5</f>
        <v>0</v>
      </c>
      <c r="I76" s="110">
        <f>F74/4</f>
        <v>0</v>
      </c>
      <c r="J76" s="110">
        <f>F74/3</f>
        <v>0</v>
      </c>
      <c r="K76" s="110">
        <f>F74/2</f>
        <v>0</v>
      </c>
      <c r="L76" s="110">
        <f>F74</f>
        <v>0</v>
      </c>
      <c r="M76" s="230" t="s">
        <v>156</v>
      </c>
      <c r="N76" s="231">
        <f>IF(M76="Sí",1)+IF(M76="No",0)</f>
        <v>1</v>
      </c>
      <c r="O76" s="232">
        <f>F76*N76</f>
        <v>0.2</v>
      </c>
    </row>
    <row r="77" spans="1:20">
      <c r="A77" s="6"/>
      <c r="B77" s="107" t="s">
        <v>150</v>
      </c>
      <c r="C77" s="214" t="s">
        <v>156</v>
      </c>
      <c r="D77" s="108">
        <f>IF(C77="Sí",1)+IF(C77="No",0)</f>
        <v>1</v>
      </c>
      <c r="E77" s="198"/>
      <c r="F77" s="109">
        <f>IF(E75=0,(D77*$G$4))+IF(E75=1,(D77*$L$4))+IF(E75=2,(D77*$K$4))+IF(E75=3,(D77*$J$4))+IF(E75=4,(D77*$I$4))+IF(E75=5,(D77*$H$4))</f>
        <v>0.2</v>
      </c>
      <c r="G77" s="110">
        <v>0</v>
      </c>
      <c r="H77" s="110">
        <f>F75/5</f>
        <v>0.04</v>
      </c>
      <c r="I77" s="110">
        <f>F75/4</f>
        <v>0.05</v>
      </c>
      <c r="J77" s="110">
        <f>F75/3</f>
        <v>6.6666666666666666E-2</v>
      </c>
      <c r="K77" s="110">
        <f>F75/2</f>
        <v>0.1</v>
      </c>
      <c r="L77" s="110">
        <f>F75</f>
        <v>0.2</v>
      </c>
      <c r="M77" s="230" t="s">
        <v>156</v>
      </c>
      <c r="N77" s="231">
        <f>IF(M77="Sí",1)+IF(M77="No",0)</f>
        <v>1</v>
      </c>
      <c r="O77" s="232">
        <f>F77*N77</f>
        <v>0.2</v>
      </c>
    </row>
    <row r="78" spans="1:20" ht="15" customHeight="1" thickBot="1">
      <c r="A78" s="6"/>
      <c r="B78" s="107" t="s">
        <v>149</v>
      </c>
      <c r="C78" s="214" t="s">
        <v>156</v>
      </c>
      <c r="D78" s="108">
        <f>IF(C78="Sí",1)+IF(C78="No",0)</f>
        <v>1</v>
      </c>
      <c r="E78" s="198"/>
      <c r="F78" s="109">
        <f>IF(E75=0,(D78*$G$4))+IF(E75=1,(D78*$L$4))+IF(E75=2,(D78*$K$4))+IF(E75=3,(D78*$J$4))+IF(E75=4,(D78*$I$4))+IF(E75=5,(D78*$H$4))</f>
        <v>0.2</v>
      </c>
      <c r="G78" s="110">
        <v>0</v>
      </c>
      <c r="H78" s="110">
        <f>F76/5</f>
        <v>0.04</v>
      </c>
      <c r="I78" s="110">
        <f>F76/4</f>
        <v>0.05</v>
      </c>
      <c r="J78" s="110">
        <f>F76/3</f>
        <v>6.6666666666666666E-2</v>
      </c>
      <c r="K78" s="110">
        <f>F76/2</f>
        <v>0.1</v>
      </c>
      <c r="L78" s="110">
        <f>F76</f>
        <v>0.2</v>
      </c>
      <c r="M78" s="230" t="s">
        <v>156</v>
      </c>
      <c r="N78" s="231">
        <f>IF(M78="Sí",1)+IF(M78="No",0)</f>
        <v>1</v>
      </c>
      <c r="O78" s="232">
        <f>F78*N78</f>
        <v>0.2</v>
      </c>
    </row>
    <row r="79" spans="1:20" ht="15" thickBot="1">
      <c r="A79" s="6"/>
      <c r="B79" s="107" t="s">
        <v>151</v>
      </c>
      <c r="C79" s="214" t="s">
        <v>156</v>
      </c>
      <c r="D79" s="108">
        <f t="shared" ref="D79" si="7">IF(C79="Sí",1)+IF(C79="No",0)</f>
        <v>1</v>
      </c>
      <c r="E79" s="199"/>
      <c r="F79" s="109">
        <f>IF(E75=0,(D79*$G$4))+IF(E75=1,(D79*$L$4))+IF(E75=2,(D79*$K$4))+IF(E75=3,(D79*$J$4))+IF(E75=4,(D79*$I$4))+IF(E75=5,(D79*$H$4))</f>
        <v>0.2</v>
      </c>
      <c r="G79" s="110">
        <v>0</v>
      </c>
      <c r="H79" s="110">
        <f>F77/5</f>
        <v>0.04</v>
      </c>
      <c r="I79" s="110">
        <f>F77/4</f>
        <v>0.05</v>
      </c>
      <c r="J79" s="110">
        <f>F77/3</f>
        <v>6.6666666666666666E-2</v>
      </c>
      <c r="K79" s="110">
        <f>F77/2</f>
        <v>0.1</v>
      </c>
      <c r="L79" s="110">
        <f>F77</f>
        <v>0.2</v>
      </c>
      <c r="M79" s="230" t="s">
        <v>156</v>
      </c>
      <c r="N79" s="231">
        <f>IF(M79="Sí",1)+IF(M79="No",0)</f>
        <v>1</v>
      </c>
      <c r="O79" s="232">
        <f>F79*N79</f>
        <v>0.2</v>
      </c>
      <c r="P79" s="226">
        <f>O80</f>
        <v>1</v>
      </c>
      <c r="Q79" s="227">
        <f>IF(O80&gt;=70%,(O80))+IF(O80&lt;=70%,70%)</f>
        <v>1</v>
      </c>
    </row>
    <row r="80" spans="1:20">
      <c r="B80" s="5"/>
      <c r="C80" s="217"/>
      <c r="D80" s="5"/>
      <c r="E80" s="5"/>
      <c r="F80" s="5"/>
      <c r="G80" s="5"/>
      <c r="H80" s="5"/>
      <c r="I80" s="5"/>
      <c r="J80" s="5"/>
      <c r="K80" s="56"/>
      <c r="L80" s="56"/>
      <c r="M80" s="217"/>
      <c r="N80" s="217"/>
      <c r="O80" s="228">
        <f>SUM(O75:O79)</f>
        <v>1</v>
      </c>
    </row>
    <row r="82" spans="1:17" ht="28.8">
      <c r="A82" s="6"/>
      <c r="B82" s="6"/>
      <c r="C82" s="211" t="s">
        <v>213</v>
      </c>
      <c r="D82" s="42"/>
      <c r="E82" s="42"/>
      <c r="F82" s="25" t="s">
        <v>228</v>
      </c>
      <c r="G82" s="42"/>
      <c r="H82" s="42"/>
      <c r="M82" s="211" t="s">
        <v>155</v>
      </c>
      <c r="O82" s="156" t="s">
        <v>216</v>
      </c>
    </row>
    <row r="83" spans="1:17">
      <c r="A83" s="26" t="str">
        <f>'Tabla Resultados FC'!C50</f>
        <v>EU.3.2</v>
      </c>
      <c r="B83" s="30" t="str">
        <f>'Tabla Resultados FC'!D50</f>
        <v>Protección y resiliencia de la edificacion y la población</v>
      </c>
      <c r="C83" s="212"/>
      <c r="D83" s="42"/>
      <c r="E83" s="42"/>
      <c r="F83" s="118">
        <v>1</v>
      </c>
      <c r="G83" s="42"/>
      <c r="H83" s="42"/>
      <c r="M83" s="212"/>
      <c r="O83" s="157"/>
    </row>
    <row r="84" spans="1:17">
      <c r="A84" s="6"/>
      <c r="B84" s="6"/>
      <c r="C84" s="213"/>
      <c r="D84" s="6"/>
      <c r="E84" s="6"/>
      <c r="F84" s="6"/>
      <c r="G84" s="6"/>
      <c r="H84" s="6"/>
      <c r="I84" s="6"/>
      <c r="J84" s="6"/>
      <c r="K84" s="6"/>
      <c r="L84" s="6"/>
      <c r="M84" s="213"/>
      <c r="N84" s="213"/>
      <c r="O84" s="223"/>
    </row>
    <row r="85" spans="1:17">
      <c r="A85" s="6"/>
      <c r="B85" s="107" t="s">
        <v>214</v>
      </c>
      <c r="C85" s="214" t="s">
        <v>156</v>
      </c>
      <c r="D85" s="108">
        <f>IF(C85="Sí",1)+IF(C85="No",0)</f>
        <v>1</v>
      </c>
      <c r="E85" s="197">
        <f>(COUNTIF(D85:D89,"1"))</f>
        <v>5</v>
      </c>
      <c r="F85" s="109">
        <f>IF(E85=0,(D85*$G$4))+IF(E85=1,(D85*$L$4))+IF(E85=2,(D85*$K$4))+IF(E85=3,(D85*$J$4))+IF(E85=4,(D85*$I$4))+IF(E85=5,(D85*$H$4))</f>
        <v>0.2</v>
      </c>
      <c r="G85" s="110">
        <v>0</v>
      </c>
      <c r="H85" s="110">
        <f>F83/5</f>
        <v>0.2</v>
      </c>
      <c r="I85" s="110">
        <f>F83/4</f>
        <v>0.25</v>
      </c>
      <c r="J85" s="110">
        <f>F83/3</f>
        <v>0.33333333333333331</v>
      </c>
      <c r="K85" s="110">
        <f>F83/2</f>
        <v>0.5</v>
      </c>
      <c r="L85" s="110">
        <f>F83</f>
        <v>1</v>
      </c>
      <c r="M85" s="230" t="s">
        <v>156</v>
      </c>
      <c r="N85" s="231">
        <f>IF(M85="Sí",1)+IF(M85="No",0)</f>
        <v>1</v>
      </c>
      <c r="O85" s="232">
        <f>F85*N85</f>
        <v>0.2</v>
      </c>
    </row>
    <row r="86" spans="1:17" ht="14.4" customHeight="1">
      <c r="A86" s="6"/>
      <c r="B86" s="107" t="s">
        <v>215</v>
      </c>
      <c r="C86" s="214" t="s">
        <v>156</v>
      </c>
      <c r="D86" s="108">
        <f>IF(C86="Sí",1)+IF(C86="No",0)</f>
        <v>1</v>
      </c>
      <c r="E86" s="198"/>
      <c r="F86" s="109">
        <f>IF(E85=0,(D86*$G$4))+IF(E85=1,(D86*$L$4))+IF(E85=2,(D86*$K$4))+IF(E85=3,(D86*$J$4))+IF(E85=4,(D86*$I$4))+IF(E85=5,(D86*$H$4))</f>
        <v>0.2</v>
      </c>
      <c r="G86" s="110">
        <v>0</v>
      </c>
      <c r="H86" s="110">
        <f>F84/5</f>
        <v>0</v>
      </c>
      <c r="I86" s="110">
        <f>F84/4</f>
        <v>0</v>
      </c>
      <c r="J86" s="110">
        <f>F84/3</f>
        <v>0</v>
      </c>
      <c r="K86" s="110">
        <f>F84/2</f>
        <v>0</v>
      </c>
      <c r="L86" s="110">
        <f>F84</f>
        <v>0</v>
      </c>
      <c r="M86" s="230" t="s">
        <v>156</v>
      </c>
      <c r="N86" s="231">
        <f>IF(M86="Sí",1)+IF(M86="No",0)</f>
        <v>1</v>
      </c>
      <c r="O86" s="232">
        <f>F86*N86</f>
        <v>0.2</v>
      </c>
    </row>
    <row r="87" spans="1:17">
      <c r="A87" s="6"/>
      <c r="B87" s="107" t="s">
        <v>150</v>
      </c>
      <c r="C87" s="214" t="s">
        <v>156</v>
      </c>
      <c r="D87" s="108">
        <f>IF(C87="Sí",1)+IF(C87="No",0)</f>
        <v>1</v>
      </c>
      <c r="E87" s="198"/>
      <c r="F87" s="109">
        <f>IF(E85=0,(D87*$G$4))+IF(E85=1,(D87*$L$4))+IF(E85=2,(D87*$K$4))+IF(E85=3,(D87*$J$4))+IF(E85=4,(D87*$I$4))+IF(E85=5,(D87*$H$4))</f>
        <v>0.2</v>
      </c>
      <c r="G87" s="110">
        <v>0</v>
      </c>
      <c r="H87" s="110">
        <f>F85/5</f>
        <v>0.04</v>
      </c>
      <c r="I87" s="110">
        <f>F85/4</f>
        <v>0.05</v>
      </c>
      <c r="J87" s="110">
        <f>F85/3</f>
        <v>6.6666666666666666E-2</v>
      </c>
      <c r="K87" s="110">
        <f>F85/2</f>
        <v>0.1</v>
      </c>
      <c r="L87" s="110">
        <f>F85</f>
        <v>0.2</v>
      </c>
      <c r="M87" s="230" t="s">
        <v>156</v>
      </c>
      <c r="N87" s="231">
        <f>IF(M87="Sí",1)+IF(M87="No",0)</f>
        <v>1</v>
      </c>
      <c r="O87" s="232">
        <f>F87*N87</f>
        <v>0.2</v>
      </c>
    </row>
    <row r="88" spans="1:17" ht="15" customHeight="1" thickBot="1">
      <c r="A88" s="6"/>
      <c r="B88" s="107" t="s">
        <v>149</v>
      </c>
      <c r="C88" s="214" t="s">
        <v>156</v>
      </c>
      <c r="D88" s="108">
        <f>IF(C88="Sí",1)+IF(C88="No",0)</f>
        <v>1</v>
      </c>
      <c r="E88" s="198"/>
      <c r="F88" s="109">
        <f>IF(E85=0,(D88*$G$4))+IF(E85=1,(D88*$L$4))+IF(E85=2,(D88*$K$4))+IF(E85=3,(D88*$J$4))+IF(E85=4,(D88*$I$4))+IF(E85=5,(D88*$H$4))</f>
        <v>0.2</v>
      </c>
      <c r="G88" s="110">
        <v>0</v>
      </c>
      <c r="H88" s="110">
        <f>F86/5</f>
        <v>0.04</v>
      </c>
      <c r="I88" s="110">
        <f>F86/4</f>
        <v>0.05</v>
      </c>
      <c r="J88" s="110">
        <f>F86/3</f>
        <v>6.6666666666666666E-2</v>
      </c>
      <c r="K88" s="110">
        <f>F86/2</f>
        <v>0.1</v>
      </c>
      <c r="L88" s="110">
        <f>F86</f>
        <v>0.2</v>
      </c>
      <c r="M88" s="230" t="s">
        <v>156</v>
      </c>
      <c r="N88" s="231">
        <f>IF(M88="Sí",1)+IF(M88="No",0)</f>
        <v>1</v>
      </c>
      <c r="O88" s="232">
        <f>F88*N88</f>
        <v>0.2</v>
      </c>
    </row>
    <row r="89" spans="1:17" ht="15" thickBot="1">
      <c r="A89" s="6"/>
      <c r="B89" s="107" t="s">
        <v>151</v>
      </c>
      <c r="C89" s="214" t="s">
        <v>156</v>
      </c>
      <c r="D89" s="108">
        <f t="shared" ref="D89" si="8">IF(C89="Sí",1)+IF(C89="No",0)</f>
        <v>1</v>
      </c>
      <c r="E89" s="199"/>
      <c r="F89" s="109">
        <f>IF(E85=0,(D89*$G$4))+IF(E85=1,(D89*$L$4))+IF(E85=2,(D89*$K$4))+IF(E85=3,(D89*$J$4))+IF(E85=4,(D89*$I$4))+IF(E85=5,(D89*$H$4))</f>
        <v>0.2</v>
      </c>
      <c r="G89" s="110">
        <v>0</v>
      </c>
      <c r="H89" s="110">
        <f>F87/5</f>
        <v>0.04</v>
      </c>
      <c r="I89" s="110">
        <f>F87/4</f>
        <v>0.05</v>
      </c>
      <c r="J89" s="110">
        <f>F87/3</f>
        <v>6.6666666666666666E-2</v>
      </c>
      <c r="K89" s="110">
        <f>F87/2</f>
        <v>0.1</v>
      </c>
      <c r="L89" s="110">
        <f>F87</f>
        <v>0.2</v>
      </c>
      <c r="M89" s="230" t="s">
        <v>156</v>
      </c>
      <c r="N89" s="231">
        <f>IF(M89="Sí",1)+IF(M89="No",0)</f>
        <v>1</v>
      </c>
      <c r="O89" s="232">
        <f>F89*N89</f>
        <v>0.2</v>
      </c>
      <c r="P89" s="226">
        <f>O90</f>
        <v>1</v>
      </c>
      <c r="Q89" s="227">
        <f>IF(O90&gt;=70%,(O90))+IF(O90&lt;=70%,70%)</f>
        <v>1</v>
      </c>
    </row>
    <row r="90" spans="1:17">
      <c r="B90" s="5"/>
      <c r="C90" s="217"/>
      <c r="D90" s="5"/>
      <c r="E90" s="5"/>
      <c r="F90" s="5"/>
      <c r="G90" s="5"/>
      <c r="H90" s="5"/>
      <c r="I90" s="5"/>
      <c r="J90" s="5"/>
      <c r="K90" s="56"/>
      <c r="L90" s="56"/>
      <c r="M90" s="217"/>
      <c r="N90" s="217"/>
      <c r="O90" s="228">
        <f>SUM(O85:O89)</f>
        <v>1</v>
      </c>
    </row>
    <row r="92" spans="1:17" ht="28.8">
      <c r="A92" s="6"/>
      <c r="B92" s="6"/>
      <c r="C92" s="211" t="s">
        <v>213</v>
      </c>
      <c r="D92" s="42"/>
      <c r="E92" s="42"/>
      <c r="F92" s="25" t="s">
        <v>228</v>
      </c>
      <c r="G92" s="42"/>
      <c r="H92" s="42"/>
      <c r="M92" s="211" t="s">
        <v>155</v>
      </c>
      <c r="O92" s="156" t="s">
        <v>216</v>
      </c>
    </row>
    <row r="93" spans="1:17">
      <c r="A93" s="26" t="str">
        <f>'Tabla Resultados FC'!C51</f>
        <v>EU.4.1</v>
      </c>
      <c r="B93" s="30" t="str">
        <f>'Tabla Resultados FC'!D51</f>
        <v>Diseño de superficies y edificaciones saludables</v>
      </c>
      <c r="C93" s="212"/>
      <c r="D93" s="42"/>
      <c r="E93" s="42"/>
      <c r="F93" s="118">
        <v>1</v>
      </c>
      <c r="G93" s="42"/>
      <c r="H93" s="42"/>
      <c r="M93" s="212"/>
      <c r="O93" s="157"/>
    </row>
    <row r="94" spans="1:17">
      <c r="A94" s="6"/>
      <c r="B94" s="6"/>
      <c r="C94" s="213"/>
      <c r="D94" s="6"/>
      <c r="E94" s="6"/>
      <c r="F94" s="6"/>
      <c r="G94" s="6"/>
      <c r="H94" s="6"/>
      <c r="I94" s="6"/>
      <c r="J94" s="6"/>
      <c r="K94" s="6"/>
      <c r="L94" s="6"/>
      <c r="M94" s="213"/>
      <c r="N94" s="213"/>
      <c r="O94" s="223"/>
    </row>
    <row r="95" spans="1:17">
      <c r="A95" s="6"/>
      <c r="B95" s="107" t="s">
        <v>214</v>
      </c>
      <c r="C95" s="214" t="s">
        <v>156</v>
      </c>
      <c r="D95" s="108">
        <f>IF(C95="Sí",1)+IF(C95="No",0)</f>
        <v>1</v>
      </c>
      <c r="E95" s="197">
        <f>(COUNTIF(D95:D99,"1"))</f>
        <v>5</v>
      </c>
      <c r="F95" s="109">
        <f>IF(E95=0,(D95*$G$4))+IF(E95=1,(D95*$L$4))+IF(E95=2,(D95*$K$4))+IF(E95=3,(D95*$J$4))+IF(E95=4,(D95*$I$4))+IF(E95=5,(D95*$H$4))</f>
        <v>0.2</v>
      </c>
      <c r="G95" s="110">
        <v>0</v>
      </c>
      <c r="H95" s="110">
        <f>F93/5</f>
        <v>0.2</v>
      </c>
      <c r="I95" s="110">
        <f>F93/4</f>
        <v>0.25</v>
      </c>
      <c r="J95" s="110">
        <f>F93/3</f>
        <v>0.33333333333333331</v>
      </c>
      <c r="K95" s="110">
        <f>F93/2</f>
        <v>0.5</v>
      </c>
      <c r="L95" s="110">
        <f>F93</f>
        <v>1</v>
      </c>
      <c r="M95" s="230" t="s">
        <v>156</v>
      </c>
      <c r="N95" s="231">
        <f>IF(M95="Sí",1)+IF(M95="No",0)</f>
        <v>1</v>
      </c>
      <c r="O95" s="232">
        <f>F95*N95</f>
        <v>0.2</v>
      </c>
    </row>
    <row r="96" spans="1:17" ht="14.4" customHeight="1">
      <c r="A96" s="6"/>
      <c r="B96" s="107" t="s">
        <v>215</v>
      </c>
      <c r="C96" s="214" t="s">
        <v>156</v>
      </c>
      <c r="D96" s="108">
        <f>IF(C96="Sí",1)+IF(C96="No",0)</f>
        <v>1</v>
      </c>
      <c r="E96" s="198"/>
      <c r="F96" s="109">
        <f>IF(E95=0,(D96*$G$4))+IF(E95=1,(D96*$L$4))+IF(E95=2,(D96*$K$4))+IF(E95=3,(D96*$J$4))+IF(E95=4,(D96*$I$4))+IF(E95=5,(D96*$H$4))</f>
        <v>0.2</v>
      </c>
      <c r="G96" s="110">
        <v>0</v>
      </c>
      <c r="H96" s="110">
        <f>F94/5</f>
        <v>0</v>
      </c>
      <c r="I96" s="110">
        <f>F94/4</f>
        <v>0</v>
      </c>
      <c r="J96" s="110">
        <f>F94/3</f>
        <v>0</v>
      </c>
      <c r="K96" s="110">
        <f>F94/2</f>
        <v>0</v>
      </c>
      <c r="L96" s="110">
        <f>F94</f>
        <v>0</v>
      </c>
      <c r="M96" s="230" t="s">
        <v>156</v>
      </c>
      <c r="N96" s="231">
        <f>IF(M96="Sí",1)+IF(M96="No",0)</f>
        <v>1</v>
      </c>
      <c r="O96" s="232">
        <f>F96*N96</f>
        <v>0.2</v>
      </c>
    </row>
    <row r="97" spans="1:17">
      <c r="A97" s="6"/>
      <c r="B97" s="107" t="s">
        <v>150</v>
      </c>
      <c r="C97" s="214" t="s">
        <v>156</v>
      </c>
      <c r="D97" s="108">
        <f>IF(C97="Sí",1)+IF(C97="No",0)</f>
        <v>1</v>
      </c>
      <c r="E97" s="198"/>
      <c r="F97" s="109">
        <f>IF(E95=0,(D97*$G$4))+IF(E95=1,(D97*$L$4))+IF(E95=2,(D97*$K$4))+IF(E95=3,(D97*$J$4))+IF(E95=4,(D97*$I$4))+IF(E95=5,(D97*$H$4))</f>
        <v>0.2</v>
      </c>
      <c r="G97" s="110">
        <v>0</v>
      </c>
      <c r="H97" s="110">
        <f>F95/5</f>
        <v>0.04</v>
      </c>
      <c r="I97" s="110">
        <f>F95/4</f>
        <v>0.05</v>
      </c>
      <c r="J97" s="110">
        <f>F95/3</f>
        <v>6.6666666666666666E-2</v>
      </c>
      <c r="K97" s="110">
        <f>F95/2</f>
        <v>0.1</v>
      </c>
      <c r="L97" s="110">
        <f>F95</f>
        <v>0.2</v>
      </c>
      <c r="M97" s="230" t="s">
        <v>156</v>
      </c>
      <c r="N97" s="231">
        <f>IF(M97="Sí",1)+IF(M97="No",0)</f>
        <v>1</v>
      </c>
      <c r="O97" s="232">
        <f>F97*N97</f>
        <v>0.2</v>
      </c>
    </row>
    <row r="98" spans="1:17" ht="15" customHeight="1" thickBot="1">
      <c r="A98" s="6"/>
      <c r="B98" s="107" t="s">
        <v>149</v>
      </c>
      <c r="C98" s="214" t="s">
        <v>156</v>
      </c>
      <c r="D98" s="108">
        <f>IF(C98="Sí",1)+IF(C98="No",0)</f>
        <v>1</v>
      </c>
      <c r="E98" s="198"/>
      <c r="F98" s="109">
        <f>IF(E95=0,(D98*$G$4))+IF(E95=1,(D98*$L$4))+IF(E95=2,(D98*$K$4))+IF(E95=3,(D98*$J$4))+IF(E95=4,(D98*$I$4))+IF(E95=5,(D98*$H$4))</f>
        <v>0.2</v>
      </c>
      <c r="G98" s="110">
        <v>0</v>
      </c>
      <c r="H98" s="110">
        <f>F96/5</f>
        <v>0.04</v>
      </c>
      <c r="I98" s="110">
        <f>F96/4</f>
        <v>0.05</v>
      </c>
      <c r="J98" s="110">
        <f>F96/3</f>
        <v>6.6666666666666666E-2</v>
      </c>
      <c r="K98" s="110">
        <f>F96/2</f>
        <v>0.1</v>
      </c>
      <c r="L98" s="110">
        <f>F96</f>
        <v>0.2</v>
      </c>
      <c r="M98" s="230" t="s">
        <v>156</v>
      </c>
      <c r="N98" s="231">
        <f>IF(M98="Sí",1)+IF(M98="No",0)</f>
        <v>1</v>
      </c>
      <c r="O98" s="232">
        <f>F98*N98</f>
        <v>0.2</v>
      </c>
    </row>
    <row r="99" spans="1:17" ht="15" thickBot="1">
      <c r="A99" s="6"/>
      <c r="B99" s="107" t="s">
        <v>151</v>
      </c>
      <c r="C99" s="214" t="s">
        <v>156</v>
      </c>
      <c r="D99" s="108">
        <f t="shared" ref="D99" si="9">IF(C99="Sí",1)+IF(C99="No",0)</f>
        <v>1</v>
      </c>
      <c r="E99" s="199"/>
      <c r="F99" s="109">
        <f>IF(E95=0,(D99*$G$4))+IF(E95=1,(D99*$L$4))+IF(E95=2,(D99*$K$4))+IF(E95=3,(D99*$J$4))+IF(E95=4,(D99*$I$4))+IF(E95=5,(D99*$H$4))</f>
        <v>0.2</v>
      </c>
      <c r="G99" s="110">
        <v>0</v>
      </c>
      <c r="H99" s="110">
        <f>F97/5</f>
        <v>0.04</v>
      </c>
      <c r="I99" s="110">
        <f>F97/4</f>
        <v>0.05</v>
      </c>
      <c r="J99" s="110">
        <f>F97/3</f>
        <v>6.6666666666666666E-2</v>
      </c>
      <c r="K99" s="110">
        <f>F97/2</f>
        <v>0.1</v>
      </c>
      <c r="L99" s="110">
        <f>F97</f>
        <v>0.2</v>
      </c>
      <c r="M99" s="230" t="s">
        <v>156</v>
      </c>
      <c r="N99" s="231">
        <f>IF(M99="Sí",1)+IF(M99="No",0)</f>
        <v>1</v>
      </c>
      <c r="O99" s="232">
        <f>F99*N99</f>
        <v>0.2</v>
      </c>
      <c r="P99" s="226">
        <f>O100</f>
        <v>1</v>
      </c>
      <c r="Q99" s="227">
        <f>IF(O100&gt;=70%,(O100))+IF(O100&lt;=70%,70%)</f>
        <v>1</v>
      </c>
    </row>
    <row r="100" spans="1:17">
      <c r="B100" s="5"/>
      <c r="C100" s="217"/>
      <c r="D100" s="5"/>
      <c r="E100" s="5"/>
      <c r="F100" s="5"/>
      <c r="G100" s="5"/>
      <c r="H100" s="5"/>
      <c r="I100" s="5"/>
      <c r="J100" s="5"/>
      <c r="K100" s="56"/>
      <c r="L100" s="56"/>
      <c r="M100" s="217"/>
      <c r="N100" s="217"/>
      <c r="O100" s="228">
        <f>SUM(O95:O99)</f>
        <v>1</v>
      </c>
    </row>
    <row r="102" spans="1:17" ht="14.4" customHeight="1">
      <c r="A102" s="6"/>
      <c r="B102" s="6"/>
      <c r="C102" s="211" t="s">
        <v>213</v>
      </c>
      <c r="D102" s="42"/>
      <c r="E102" s="42"/>
      <c r="F102" s="25" t="s">
        <v>228</v>
      </c>
      <c r="G102" s="42"/>
      <c r="H102" s="42"/>
      <c r="M102" s="211" t="s">
        <v>155</v>
      </c>
      <c r="O102" s="156" t="s">
        <v>216</v>
      </c>
    </row>
    <row r="103" spans="1:17">
      <c r="A103" s="26" t="str">
        <f>'Tabla Resultados FC'!C52</f>
        <v>EU.4.2</v>
      </c>
      <c r="B103" s="30" t="str">
        <f>'Tabla Resultados FC'!D52</f>
        <v>Propiciar entornos confortables</v>
      </c>
      <c r="C103" s="212"/>
      <c r="D103" s="42"/>
      <c r="E103" s="42"/>
      <c r="F103" s="118">
        <v>1</v>
      </c>
      <c r="G103" s="42"/>
      <c r="H103" s="42"/>
      <c r="M103" s="212"/>
      <c r="O103" s="157"/>
    </row>
    <row r="104" spans="1:17">
      <c r="A104" s="6"/>
      <c r="B104" s="6"/>
      <c r="C104" s="213"/>
      <c r="D104" s="6"/>
      <c r="E104" s="6"/>
      <c r="F104" s="6"/>
      <c r="G104" s="6"/>
      <c r="H104" s="6"/>
      <c r="I104" s="6"/>
      <c r="J104" s="6"/>
      <c r="K104" s="6"/>
      <c r="L104" s="6"/>
      <c r="M104" s="213"/>
      <c r="N104" s="213"/>
      <c r="O104" s="223"/>
    </row>
    <row r="105" spans="1:17">
      <c r="A105" s="6"/>
      <c r="B105" s="107" t="s">
        <v>214</v>
      </c>
      <c r="C105" s="214" t="s">
        <v>156</v>
      </c>
      <c r="D105" s="108">
        <f>IF(C105="Sí",1)+IF(C105="No",0)</f>
        <v>1</v>
      </c>
      <c r="E105" s="197">
        <f>(COUNTIF(D105:D109,"1"))</f>
        <v>5</v>
      </c>
      <c r="F105" s="109">
        <f>IF(E105=0,(D105*$G$4))+IF(E105=1,(D105*$L$4))+IF(E105=2,(D105*$K$4))+IF(E105=3,(D105*$J$4))+IF(E105=4,(D105*$I$4))+IF(E105=5,(D105*$H$4))</f>
        <v>0.2</v>
      </c>
      <c r="G105" s="110">
        <v>0</v>
      </c>
      <c r="H105" s="110">
        <f>F103/5</f>
        <v>0.2</v>
      </c>
      <c r="I105" s="110">
        <f>F103/4</f>
        <v>0.25</v>
      </c>
      <c r="J105" s="110">
        <f>F103/3</f>
        <v>0.33333333333333331</v>
      </c>
      <c r="K105" s="110">
        <f>F103/2</f>
        <v>0.5</v>
      </c>
      <c r="L105" s="110">
        <f>F103</f>
        <v>1</v>
      </c>
      <c r="M105" s="230" t="s">
        <v>156</v>
      </c>
      <c r="N105" s="231">
        <f>IF(M105="Sí",1)+IF(M105="No",0)</f>
        <v>1</v>
      </c>
      <c r="O105" s="232">
        <f>F105*N105</f>
        <v>0.2</v>
      </c>
    </row>
    <row r="106" spans="1:17" ht="14.4" customHeight="1">
      <c r="A106" s="6"/>
      <c r="B106" s="107" t="s">
        <v>215</v>
      </c>
      <c r="C106" s="214" t="s">
        <v>156</v>
      </c>
      <c r="D106" s="108">
        <f>IF(C106="Sí",1)+IF(C106="No",0)</f>
        <v>1</v>
      </c>
      <c r="E106" s="198"/>
      <c r="F106" s="109">
        <f>IF(E105=0,(D106*$G$4))+IF(E105=1,(D106*$L$4))+IF(E105=2,(D106*$K$4))+IF(E105=3,(D106*$J$4))+IF(E105=4,(D106*$I$4))+IF(E105=5,(D106*$H$4))</f>
        <v>0.2</v>
      </c>
      <c r="G106" s="110">
        <v>0</v>
      </c>
      <c r="H106" s="110">
        <f>F104/5</f>
        <v>0</v>
      </c>
      <c r="I106" s="110">
        <f>F104/4</f>
        <v>0</v>
      </c>
      <c r="J106" s="110">
        <f>F104/3</f>
        <v>0</v>
      </c>
      <c r="K106" s="110">
        <f>F104/2</f>
        <v>0</v>
      </c>
      <c r="L106" s="110">
        <f>F104</f>
        <v>0</v>
      </c>
      <c r="M106" s="230" t="s">
        <v>156</v>
      </c>
      <c r="N106" s="231">
        <f>IF(M106="Sí",1)+IF(M106="No",0)</f>
        <v>1</v>
      </c>
      <c r="O106" s="232">
        <f>F106*N106</f>
        <v>0.2</v>
      </c>
    </row>
    <row r="107" spans="1:17">
      <c r="A107" s="6"/>
      <c r="B107" s="107" t="s">
        <v>150</v>
      </c>
      <c r="C107" s="214" t="s">
        <v>156</v>
      </c>
      <c r="D107" s="108">
        <f>IF(C107="Sí",1)+IF(C107="No",0)</f>
        <v>1</v>
      </c>
      <c r="E107" s="198"/>
      <c r="F107" s="109">
        <f>IF(E105=0,(D107*$G$4))+IF(E105=1,(D107*$L$4))+IF(E105=2,(D107*$K$4))+IF(E105=3,(D107*$J$4))+IF(E105=4,(D107*$I$4))+IF(E105=5,(D107*$H$4))</f>
        <v>0.2</v>
      </c>
      <c r="G107" s="110">
        <v>0</v>
      </c>
      <c r="H107" s="110">
        <f>F105/5</f>
        <v>0.04</v>
      </c>
      <c r="I107" s="110">
        <f>F105/4</f>
        <v>0.05</v>
      </c>
      <c r="J107" s="110">
        <f>F105/3</f>
        <v>6.6666666666666666E-2</v>
      </c>
      <c r="K107" s="110">
        <f>F105/2</f>
        <v>0.1</v>
      </c>
      <c r="L107" s="110">
        <f>F105</f>
        <v>0.2</v>
      </c>
      <c r="M107" s="230" t="s">
        <v>156</v>
      </c>
      <c r="N107" s="231">
        <f>IF(M107="Sí",1)+IF(M107="No",0)</f>
        <v>1</v>
      </c>
      <c r="O107" s="232">
        <f>F107*N107</f>
        <v>0.2</v>
      </c>
    </row>
    <row r="108" spans="1:17" ht="15" customHeight="1" thickBot="1">
      <c r="A108" s="6"/>
      <c r="B108" s="107" t="s">
        <v>149</v>
      </c>
      <c r="C108" s="214" t="s">
        <v>156</v>
      </c>
      <c r="D108" s="108">
        <f>IF(C108="Sí",1)+IF(C108="No",0)</f>
        <v>1</v>
      </c>
      <c r="E108" s="198"/>
      <c r="F108" s="109">
        <f>IF(E105=0,(D108*$G$4))+IF(E105=1,(D108*$L$4))+IF(E105=2,(D108*$K$4))+IF(E105=3,(D108*$J$4))+IF(E105=4,(D108*$I$4))+IF(E105=5,(D108*$H$4))</f>
        <v>0.2</v>
      </c>
      <c r="G108" s="110">
        <v>0</v>
      </c>
      <c r="H108" s="110">
        <f>F106/5</f>
        <v>0.04</v>
      </c>
      <c r="I108" s="110">
        <f>F106/4</f>
        <v>0.05</v>
      </c>
      <c r="J108" s="110">
        <f>F106/3</f>
        <v>6.6666666666666666E-2</v>
      </c>
      <c r="K108" s="110">
        <f>F106/2</f>
        <v>0.1</v>
      </c>
      <c r="L108" s="110">
        <f>F106</f>
        <v>0.2</v>
      </c>
      <c r="M108" s="230" t="s">
        <v>156</v>
      </c>
      <c r="N108" s="231">
        <f>IF(M108="Sí",1)+IF(M108="No",0)</f>
        <v>1</v>
      </c>
      <c r="O108" s="232">
        <f>F108*N108</f>
        <v>0.2</v>
      </c>
    </row>
    <row r="109" spans="1:17" ht="15" thickBot="1">
      <c r="A109" s="6"/>
      <c r="B109" s="107" t="s">
        <v>151</v>
      </c>
      <c r="C109" s="214" t="s">
        <v>156</v>
      </c>
      <c r="D109" s="108">
        <f t="shared" ref="D109" si="10">IF(C109="Sí",1)+IF(C109="No",0)</f>
        <v>1</v>
      </c>
      <c r="E109" s="199"/>
      <c r="F109" s="109">
        <f>IF(E105=0,(D109*$G$4))+IF(E105=1,(D109*$L$4))+IF(E105=2,(D109*$K$4))+IF(E105=3,(D109*$J$4))+IF(E105=4,(D109*$I$4))+IF(E105=5,(D109*$H$4))</f>
        <v>0.2</v>
      </c>
      <c r="G109" s="110">
        <v>0</v>
      </c>
      <c r="H109" s="110">
        <f>F107/5</f>
        <v>0.04</v>
      </c>
      <c r="I109" s="110">
        <f>F107/4</f>
        <v>0.05</v>
      </c>
      <c r="J109" s="110">
        <f>F107/3</f>
        <v>6.6666666666666666E-2</v>
      </c>
      <c r="K109" s="110">
        <f>F107/2</f>
        <v>0.1</v>
      </c>
      <c r="L109" s="110">
        <f>F107</f>
        <v>0.2</v>
      </c>
      <c r="M109" s="230" t="s">
        <v>156</v>
      </c>
      <c r="N109" s="231">
        <f>IF(M109="Sí",1)+IF(M109="No",0)</f>
        <v>1</v>
      </c>
      <c r="O109" s="232">
        <f>F109*N109</f>
        <v>0.2</v>
      </c>
      <c r="P109" s="226">
        <f>O110</f>
        <v>1</v>
      </c>
      <c r="Q109" s="227">
        <f>IF(O110&gt;=70%,(O110))+IF(O110&lt;=70%,70%)</f>
        <v>1</v>
      </c>
    </row>
    <row r="110" spans="1:17">
      <c r="B110" s="5"/>
      <c r="C110" s="217"/>
      <c r="D110" s="5"/>
      <c r="E110" s="5"/>
      <c r="F110" s="5"/>
      <c r="G110" s="5"/>
      <c r="H110" s="5"/>
      <c r="I110" s="5"/>
      <c r="J110" s="5"/>
      <c r="K110" s="56"/>
      <c r="L110" s="56"/>
      <c r="M110" s="217"/>
      <c r="N110" s="217"/>
      <c r="O110" s="228">
        <f>SUM(O105:O109)</f>
        <v>1</v>
      </c>
    </row>
    <row r="112" spans="1:17" ht="28.8">
      <c r="A112" s="6"/>
      <c r="B112" s="6"/>
      <c r="C112" s="211" t="s">
        <v>213</v>
      </c>
      <c r="D112" s="42"/>
      <c r="E112" s="42"/>
      <c r="F112" s="25" t="s">
        <v>228</v>
      </c>
      <c r="G112" s="42"/>
      <c r="H112" s="42"/>
      <c r="M112" s="211" t="s">
        <v>155</v>
      </c>
      <c r="O112" s="156" t="s">
        <v>216</v>
      </c>
    </row>
    <row r="113" spans="1:17">
      <c r="A113" s="26" t="str">
        <f>'Tabla Resultados FC'!C53</f>
        <v>EU.4.3</v>
      </c>
      <c r="B113" s="30" t="str">
        <f>'Tabla Resultados FC'!D53</f>
        <v xml:space="preserve">Atender a la diversidad de la comunidad </v>
      </c>
      <c r="C113" s="212"/>
      <c r="D113" s="42"/>
      <c r="E113" s="42"/>
      <c r="F113" s="118">
        <v>1</v>
      </c>
      <c r="G113" s="42"/>
      <c r="H113" s="42"/>
      <c r="M113" s="212"/>
      <c r="O113" s="157"/>
    </row>
    <row r="114" spans="1:17">
      <c r="A114" s="6"/>
      <c r="B114" s="6"/>
      <c r="C114" s="213"/>
      <c r="D114" s="6"/>
      <c r="E114" s="6"/>
      <c r="F114" s="6"/>
      <c r="G114" s="6"/>
      <c r="H114" s="6"/>
      <c r="I114" s="6"/>
      <c r="J114" s="6"/>
      <c r="K114" s="6"/>
      <c r="L114" s="6"/>
      <c r="M114" s="213"/>
      <c r="N114" s="213"/>
      <c r="O114" s="223"/>
    </row>
    <row r="115" spans="1:17">
      <c r="A115" s="6"/>
      <c r="B115" s="107" t="s">
        <v>214</v>
      </c>
      <c r="C115" s="214" t="s">
        <v>156</v>
      </c>
      <c r="D115" s="108">
        <f>IF(C115="Sí",1)+IF(C115="No",0)</f>
        <v>1</v>
      </c>
      <c r="E115" s="197">
        <f>(COUNTIF(D115:D119,"1"))</f>
        <v>5</v>
      </c>
      <c r="F115" s="109">
        <f>IF(E115=0,(D115*$G$4))+IF(E115=1,(D115*$L$4))+IF(E115=2,(D115*$K$4))+IF(E115=3,(D115*$J$4))+IF(E115=4,(D115*$I$4))+IF(E115=5,(D115*$H$4))</f>
        <v>0.2</v>
      </c>
      <c r="G115" s="110">
        <v>0</v>
      </c>
      <c r="H115" s="110">
        <f>F113/5</f>
        <v>0.2</v>
      </c>
      <c r="I115" s="110">
        <f>F113/4</f>
        <v>0.25</v>
      </c>
      <c r="J115" s="110">
        <f>F113/3</f>
        <v>0.33333333333333331</v>
      </c>
      <c r="K115" s="110">
        <f>F113/2</f>
        <v>0.5</v>
      </c>
      <c r="L115" s="110">
        <f>F113</f>
        <v>1</v>
      </c>
      <c r="M115" s="230" t="s">
        <v>156</v>
      </c>
      <c r="N115" s="231">
        <f>IF(M115="Sí",1)+IF(M115="No",0)</f>
        <v>1</v>
      </c>
      <c r="O115" s="232">
        <f>F115*N115</f>
        <v>0.2</v>
      </c>
    </row>
    <row r="116" spans="1:17" ht="14.4" customHeight="1">
      <c r="A116" s="6"/>
      <c r="B116" s="107" t="s">
        <v>215</v>
      </c>
      <c r="C116" s="214" t="s">
        <v>156</v>
      </c>
      <c r="D116" s="108">
        <f>IF(C116="Sí",1)+IF(C116="No",0)</f>
        <v>1</v>
      </c>
      <c r="E116" s="198"/>
      <c r="F116" s="109">
        <f>IF(E115=0,(D116*$G$4))+IF(E115=1,(D116*$L$4))+IF(E115=2,(D116*$K$4))+IF(E115=3,(D116*$J$4))+IF(E115=4,(D116*$I$4))+IF(E115=5,(D116*$H$4))</f>
        <v>0.2</v>
      </c>
      <c r="G116" s="110">
        <v>0</v>
      </c>
      <c r="H116" s="110">
        <f>F114/5</f>
        <v>0</v>
      </c>
      <c r="I116" s="110">
        <f>F114/4</f>
        <v>0</v>
      </c>
      <c r="J116" s="110">
        <f>F114/3</f>
        <v>0</v>
      </c>
      <c r="K116" s="110">
        <f>F114/2</f>
        <v>0</v>
      </c>
      <c r="L116" s="110">
        <f>F114</f>
        <v>0</v>
      </c>
      <c r="M116" s="230" t="s">
        <v>156</v>
      </c>
      <c r="N116" s="231">
        <f>IF(M116="Sí",1)+IF(M116="No",0)</f>
        <v>1</v>
      </c>
      <c r="O116" s="232">
        <f>F116*N116</f>
        <v>0.2</v>
      </c>
    </row>
    <row r="117" spans="1:17">
      <c r="A117" s="6"/>
      <c r="B117" s="107" t="s">
        <v>150</v>
      </c>
      <c r="C117" s="214" t="s">
        <v>156</v>
      </c>
      <c r="D117" s="108">
        <f>IF(C117="Sí",1)+IF(C117="No",0)</f>
        <v>1</v>
      </c>
      <c r="E117" s="198"/>
      <c r="F117" s="109">
        <f>IF(E115=0,(D117*$G$4))+IF(E115=1,(D117*$L$4))+IF(E115=2,(D117*$K$4))+IF(E115=3,(D117*$J$4))+IF(E115=4,(D117*$I$4))+IF(E115=5,(D117*$H$4))</f>
        <v>0.2</v>
      </c>
      <c r="G117" s="110">
        <v>0</v>
      </c>
      <c r="H117" s="110">
        <f>F115/5</f>
        <v>0.04</v>
      </c>
      <c r="I117" s="110">
        <f>F115/4</f>
        <v>0.05</v>
      </c>
      <c r="J117" s="110">
        <f>F115/3</f>
        <v>6.6666666666666666E-2</v>
      </c>
      <c r="K117" s="110">
        <f>F115/2</f>
        <v>0.1</v>
      </c>
      <c r="L117" s="110">
        <f>F115</f>
        <v>0.2</v>
      </c>
      <c r="M117" s="230" t="s">
        <v>156</v>
      </c>
      <c r="N117" s="231">
        <f>IF(M117="Sí",1)+IF(M117="No",0)</f>
        <v>1</v>
      </c>
      <c r="O117" s="232">
        <f>F117*N117</f>
        <v>0.2</v>
      </c>
    </row>
    <row r="118" spans="1:17" ht="15" customHeight="1" thickBot="1">
      <c r="A118" s="6"/>
      <c r="B118" s="107" t="s">
        <v>149</v>
      </c>
      <c r="C118" s="214" t="s">
        <v>156</v>
      </c>
      <c r="D118" s="108">
        <f>IF(C118="Sí",1)+IF(C118="No",0)</f>
        <v>1</v>
      </c>
      <c r="E118" s="198"/>
      <c r="F118" s="109">
        <f>IF(E115=0,(D118*$G$4))+IF(E115=1,(D118*$L$4))+IF(E115=2,(D118*$K$4))+IF(E115=3,(D118*$J$4))+IF(E115=4,(D118*$I$4))+IF(E115=5,(D118*$H$4))</f>
        <v>0.2</v>
      </c>
      <c r="G118" s="110">
        <v>0</v>
      </c>
      <c r="H118" s="110">
        <f>F116/5</f>
        <v>0.04</v>
      </c>
      <c r="I118" s="110">
        <f>F116/4</f>
        <v>0.05</v>
      </c>
      <c r="J118" s="110">
        <f>F116/3</f>
        <v>6.6666666666666666E-2</v>
      </c>
      <c r="K118" s="110">
        <f>F116/2</f>
        <v>0.1</v>
      </c>
      <c r="L118" s="110">
        <f>F116</f>
        <v>0.2</v>
      </c>
      <c r="M118" s="230" t="s">
        <v>156</v>
      </c>
      <c r="N118" s="231">
        <f>IF(M118="Sí",1)+IF(M118="No",0)</f>
        <v>1</v>
      </c>
      <c r="O118" s="232">
        <f>F118*N118</f>
        <v>0.2</v>
      </c>
    </row>
    <row r="119" spans="1:17" ht="15" thickBot="1">
      <c r="A119" s="6"/>
      <c r="B119" s="107" t="s">
        <v>151</v>
      </c>
      <c r="C119" s="214" t="s">
        <v>156</v>
      </c>
      <c r="D119" s="108">
        <f t="shared" ref="D119" si="11">IF(C119="Sí",1)+IF(C119="No",0)</f>
        <v>1</v>
      </c>
      <c r="E119" s="199"/>
      <c r="F119" s="109">
        <f>IF(E115=0,(D119*$G$4))+IF(E115=1,(D119*$L$4))+IF(E115=2,(D119*$K$4))+IF(E115=3,(D119*$J$4))+IF(E115=4,(D119*$I$4))+IF(E115=5,(D119*$H$4))</f>
        <v>0.2</v>
      </c>
      <c r="G119" s="110">
        <v>0</v>
      </c>
      <c r="H119" s="110">
        <f>F117/5</f>
        <v>0.04</v>
      </c>
      <c r="I119" s="110">
        <f>F117/4</f>
        <v>0.05</v>
      </c>
      <c r="J119" s="110">
        <f>F117/3</f>
        <v>6.6666666666666666E-2</v>
      </c>
      <c r="K119" s="110">
        <f>F117/2</f>
        <v>0.1</v>
      </c>
      <c r="L119" s="110">
        <f>F117</f>
        <v>0.2</v>
      </c>
      <c r="M119" s="230" t="s">
        <v>156</v>
      </c>
      <c r="N119" s="231">
        <f>IF(M119="Sí",1)+IF(M119="No",0)</f>
        <v>1</v>
      </c>
      <c r="O119" s="232">
        <f>F119*N119</f>
        <v>0.2</v>
      </c>
      <c r="P119" s="226">
        <f>O120</f>
        <v>1</v>
      </c>
      <c r="Q119" s="227">
        <f>IF(O120&gt;=70%,(O120))+IF(O120&lt;=70%,70%)</f>
        <v>1</v>
      </c>
    </row>
    <row r="120" spans="1:17">
      <c r="B120" s="5"/>
      <c r="C120" s="217"/>
      <c r="D120" s="5"/>
      <c r="E120" s="5"/>
      <c r="F120" s="5"/>
      <c r="G120" s="5"/>
      <c r="H120" s="5"/>
      <c r="I120" s="5"/>
      <c r="J120" s="5"/>
      <c r="K120" s="56"/>
      <c r="L120" s="56"/>
      <c r="M120" s="217"/>
      <c r="N120" s="217"/>
      <c r="O120" s="228">
        <f>SUM(O115:O119)</f>
        <v>1</v>
      </c>
    </row>
  </sheetData>
  <sheetProtection password="C1EC" sheet="1" objects="1" scenarios="1"/>
  <mergeCells count="48">
    <mergeCell ref="E115:E119"/>
    <mergeCell ref="E95:E99"/>
    <mergeCell ref="C102:C103"/>
    <mergeCell ref="M102:M103"/>
    <mergeCell ref="O102:O103"/>
    <mergeCell ref="E105:E109"/>
    <mergeCell ref="C112:C113"/>
    <mergeCell ref="M112:M113"/>
    <mergeCell ref="O112:O113"/>
    <mergeCell ref="C92:C93"/>
    <mergeCell ref="M92:M93"/>
    <mergeCell ref="O92:O93"/>
    <mergeCell ref="E55:E59"/>
    <mergeCell ref="C62:C63"/>
    <mergeCell ref="M62:M63"/>
    <mergeCell ref="O62:O63"/>
    <mergeCell ref="E65:E69"/>
    <mergeCell ref="C72:C73"/>
    <mergeCell ref="M72:M73"/>
    <mergeCell ref="O72:O73"/>
    <mergeCell ref="E75:E79"/>
    <mergeCell ref="C82:C83"/>
    <mergeCell ref="M82:M83"/>
    <mergeCell ref="O82:O83"/>
    <mergeCell ref="E85:E89"/>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1:C2"/>
    <mergeCell ref="M1:M2"/>
    <mergeCell ref="O1:O2"/>
    <mergeCell ref="E4:E8"/>
    <mergeCell ref="C12:C13"/>
    <mergeCell ref="M12:M13"/>
    <mergeCell ref="O12:O13"/>
  </mergeCells>
  <dataValidations count="1">
    <dataValidation type="list" allowBlank="1" showInputMessage="1" showErrorMessage="1" errorTitle="Dato inválido" error="Por favor seleccione Sí o No" sqref="C55:C59 C45:C49 M15:M19 C25:C29 C35:C39 C15:C19 M25:M29 M85:M89 M95:M99 C105:C109 M75:M79 C75:C79 C115:C119 M4:M8 M65:M69 C95:C99 C4:C8 C85:C89 M55:M59 M45:M49 C65:C69 M35:M39 M105:M109 M115:M119">
      <formula1>"Sí,No"</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sheetPr>
    <tabColor theme="7" tint="0.39997558519241921"/>
  </sheetPr>
  <dimension ref="A1:T80"/>
  <sheetViews>
    <sheetView showGridLines="0" zoomScale="55" zoomScaleNormal="55" workbookViewId="0">
      <selection activeCell="O27" sqref="O27"/>
    </sheetView>
  </sheetViews>
  <sheetFormatPr baseColWidth="10" defaultRowHeight="14.4"/>
  <cols>
    <col min="2" max="2" width="72.21875" customWidth="1"/>
    <col min="3" max="3" width="17.88671875" style="218" customWidth="1"/>
    <col min="4" max="5" width="17.88671875" hidden="1" customWidth="1"/>
    <col min="6" max="6" width="26.21875" customWidth="1"/>
    <col min="7" max="8" width="19.33203125" hidden="1" customWidth="1"/>
    <col min="9" max="10" width="17.88671875" hidden="1" customWidth="1"/>
    <col min="11" max="11" width="24.6640625" hidden="1" customWidth="1"/>
    <col min="12" max="12" width="17.6640625" hidden="1" customWidth="1"/>
    <col min="13" max="13" width="18.21875" style="218" customWidth="1"/>
    <col min="14" max="14" width="15.5546875" style="218" hidden="1" customWidth="1"/>
    <col min="15" max="15" width="26.6640625" style="222" customWidth="1"/>
    <col min="16" max="16" width="13.44140625" style="222" hidden="1" customWidth="1"/>
    <col min="17" max="17" width="11.5546875" style="222"/>
  </cols>
  <sheetData>
    <row r="1" spans="1:17" ht="28.8">
      <c r="A1" s="6"/>
      <c r="B1" s="6"/>
      <c r="C1" s="211" t="s">
        <v>213</v>
      </c>
      <c r="D1" s="42"/>
      <c r="E1" s="42"/>
      <c r="F1" s="25" t="s">
        <v>228</v>
      </c>
      <c r="G1" s="42"/>
      <c r="H1" s="42"/>
      <c r="M1" s="211" t="s">
        <v>155</v>
      </c>
      <c r="O1" s="156" t="s">
        <v>216</v>
      </c>
    </row>
    <row r="2" spans="1:17" ht="28.8">
      <c r="A2" s="26" t="str">
        <f>'Tabla Resultados FC'!C54</f>
        <v>GDHE 1.1</v>
      </c>
      <c r="B2" s="30" t="str">
        <f>'Tabla Resultados FC'!D54</f>
        <v>Incluir en los parametros de valoración de las actuaciones los indicadores de las condiciones de vida de las personas desde el entorno más cercano</v>
      </c>
      <c r="C2" s="212"/>
      <c r="D2" s="42"/>
      <c r="E2" s="42"/>
      <c r="F2" s="118">
        <v>1</v>
      </c>
      <c r="G2" s="42"/>
      <c r="H2" s="42"/>
      <c r="M2" s="212"/>
      <c r="O2" s="157"/>
    </row>
    <row r="3" spans="1:17">
      <c r="A3" s="6"/>
      <c r="B3" s="6"/>
      <c r="C3" s="213"/>
      <c r="D3" s="6"/>
      <c r="E3" s="6"/>
      <c r="F3" s="6"/>
      <c r="G3" s="6"/>
      <c r="H3" s="6"/>
      <c r="I3" s="6"/>
      <c r="J3" s="6"/>
      <c r="K3" s="6"/>
      <c r="L3" s="6"/>
      <c r="M3" s="213"/>
      <c r="N3" s="213"/>
      <c r="O3" s="223"/>
    </row>
    <row r="4" spans="1:17">
      <c r="A4" s="6"/>
      <c r="B4" s="107" t="s">
        <v>214</v>
      </c>
      <c r="C4" s="214" t="s">
        <v>156</v>
      </c>
      <c r="D4" s="108">
        <f>IF(C4="Sí",1)+IF(C4="No",0)</f>
        <v>1</v>
      </c>
      <c r="E4" s="197">
        <f>(COUNTIF(D4:D8,"1"))</f>
        <v>5</v>
      </c>
      <c r="F4" s="109">
        <f>IF(E4=0,(D4*$G$4))+IF(E4=1,(D4*$L$4))+IF(E4=2,(D4*$K$4))+IF(E4=3,(D4*$J$4))+IF(E4=4,(D4*$I$4))+IF(E4=5,(D4*$H$4))</f>
        <v>0.2</v>
      </c>
      <c r="G4" s="110">
        <v>0</v>
      </c>
      <c r="H4" s="110">
        <f>F2/5</f>
        <v>0.2</v>
      </c>
      <c r="I4" s="110">
        <f>F2/4</f>
        <v>0.25</v>
      </c>
      <c r="J4" s="110">
        <f>F2/3</f>
        <v>0.33333333333333331</v>
      </c>
      <c r="K4" s="110">
        <f>F2/2</f>
        <v>0.5</v>
      </c>
      <c r="L4" s="110">
        <f>F2</f>
        <v>1</v>
      </c>
      <c r="M4" s="230" t="s">
        <v>156</v>
      </c>
      <c r="N4" s="231">
        <f>IF(M4="Sí",1)+IF(M4="No",0)</f>
        <v>1</v>
      </c>
      <c r="O4" s="232">
        <f>F4*N4</f>
        <v>0.2</v>
      </c>
    </row>
    <row r="5" spans="1:17" ht="14.4" customHeight="1">
      <c r="A5" s="6"/>
      <c r="B5" s="107" t="s">
        <v>215</v>
      </c>
      <c r="C5" s="214" t="s">
        <v>156</v>
      </c>
      <c r="D5" s="108">
        <f>IF(C5="Sí",1)+IF(C5="No",0)</f>
        <v>1</v>
      </c>
      <c r="E5" s="198"/>
      <c r="F5" s="109">
        <f>IF(E4=0,(D5*$G$4))+IF(E4=1,(D5*$L$4))+IF(E4=2,(D5*$K$4))+IF(E4=3,(D5*$J$4))+IF(E4=4,(D5*$I$4))+IF(E4=5,(D5*$H$4))</f>
        <v>0.2</v>
      </c>
      <c r="G5" s="110">
        <v>0</v>
      </c>
      <c r="H5" s="110">
        <f>F3/5</f>
        <v>0</v>
      </c>
      <c r="I5" s="110">
        <f>F3/4</f>
        <v>0</v>
      </c>
      <c r="J5" s="110">
        <f>F3/3</f>
        <v>0</v>
      </c>
      <c r="K5" s="110">
        <f>F3/2</f>
        <v>0</v>
      </c>
      <c r="L5" s="110">
        <f>F3</f>
        <v>0</v>
      </c>
      <c r="M5" s="230" t="s">
        <v>156</v>
      </c>
      <c r="N5" s="231">
        <f>IF(M5="Sí",1)+IF(M5="No",0)</f>
        <v>1</v>
      </c>
      <c r="O5" s="232">
        <f>F5*N5</f>
        <v>0.2</v>
      </c>
    </row>
    <row r="6" spans="1:17">
      <c r="A6" s="6"/>
      <c r="B6" s="107" t="s">
        <v>150</v>
      </c>
      <c r="C6" s="214" t="s">
        <v>156</v>
      </c>
      <c r="D6" s="108">
        <f>IF(C6="Sí",1)+IF(C6="No",0)</f>
        <v>1</v>
      </c>
      <c r="E6" s="198"/>
      <c r="F6" s="109">
        <f>IF(E4=0,(D6*$G$4))+IF(E4=1,(D6*$L$4))+IF(E4=2,(D6*$K$4))+IF(E4=3,(D6*$J$4))+IF(E4=4,(D6*$I$4))+IF(E4=5,(D6*$H$4))</f>
        <v>0.2</v>
      </c>
      <c r="G6" s="110">
        <v>0</v>
      </c>
      <c r="H6" s="110">
        <f>F4/5</f>
        <v>0.04</v>
      </c>
      <c r="I6" s="110">
        <f>F4/4</f>
        <v>0.05</v>
      </c>
      <c r="J6" s="110">
        <f>F4/3</f>
        <v>6.6666666666666666E-2</v>
      </c>
      <c r="K6" s="110">
        <f>F4/2</f>
        <v>0.1</v>
      </c>
      <c r="L6" s="110">
        <f>F4</f>
        <v>0.2</v>
      </c>
      <c r="M6" s="230" t="s">
        <v>156</v>
      </c>
      <c r="N6" s="231">
        <f>IF(M6="Sí",1)+IF(M6="No",0)</f>
        <v>1</v>
      </c>
      <c r="O6" s="232">
        <f>F6*N6</f>
        <v>0.2</v>
      </c>
    </row>
    <row r="7" spans="1:17" ht="15" customHeight="1" thickBot="1">
      <c r="A7" s="6"/>
      <c r="B7" s="107" t="s">
        <v>149</v>
      </c>
      <c r="C7" s="214" t="s">
        <v>156</v>
      </c>
      <c r="D7" s="108">
        <f>IF(C7="Sí",1)+IF(C7="No",0)</f>
        <v>1</v>
      </c>
      <c r="E7" s="198"/>
      <c r="F7" s="109">
        <f>IF(E4=0,(D7*$G$4))+IF(E4=1,(D7*$L$4))+IF(E4=2,(D7*$K$4))+IF(E4=3,(D7*$J$4))+IF(E4=4,(D7*$I$4))+IF(E4=5,(D7*$H$4))</f>
        <v>0.2</v>
      </c>
      <c r="G7" s="110">
        <v>0</v>
      </c>
      <c r="H7" s="110">
        <f>F5/5</f>
        <v>0.04</v>
      </c>
      <c r="I7" s="110">
        <f>F5/4</f>
        <v>0.05</v>
      </c>
      <c r="J7" s="110">
        <f>F5/3</f>
        <v>6.6666666666666666E-2</v>
      </c>
      <c r="K7" s="110">
        <f>F5/2</f>
        <v>0.1</v>
      </c>
      <c r="L7" s="110">
        <f>F5</f>
        <v>0.2</v>
      </c>
      <c r="M7" s="230" t="s">
        <v>156</v>
      </c>
      <c r="N7" s="231">
        <f>IF(M7="Sí",1)+IF(M7="No",0)</f>
        <v>1</v>
      </c>
      <c r="O7" s="232">
        <f>F7*N7</f>
        <v>0.2</v>
      </c>
    </row>
    <row r="8" spans="1:17" ht="15" thickBot="1">
      <c r="A8" s="6"/>
      <c r="B8" s="107" t="s">
        <v>151</v>
      </c>
      <c r="C8" s="214" t="s">
        <v>156</v>
      </c>
      <c r="D8" s="108">
        <f t="shared" ref="D8" si="0">IF(C8="Sí",1)+IF(C8="No",0)</f>
        <v>1</v>
      </c>
      <c r="E8" s="199"/>
      <c r="F8" s="109">
        <f>IF(E4=0,(D8*$G$4))+IF(E4=1,(D8*$L$4))+IF(E4=2,(D8*$K$4))+IF(E4=3,(D8*$J$4))+IF(E4=4,(D8*$I$4))+IF(E4=5,(D8*$H$4))</f>
        <v>0.2</v>
      </c>
      <c r="G8" s="110">
        <v>0</v>
      </c>
      <c r="H8" s="110">
        <f>F6/5</f>
        <v>0.04</v>
      </c>
      <c r="I8" s="110">
        <f>F6/4</f>
        <v>0.05</v>
      </c>
      <c r="J8" s="110">
        <f>F6/3</f>
        <v>6.6666666666666666E-2</v>
      </c>
      <c r="K8" s="110">
        <f>F6/2</f>
        <v>0.1</v>
      </c>
      <c r="L8" s="110">
        <f>F6</f>
        <v>0.2</v>
      </c>
      <c r="M8" s="230" t="s">
        <v>156</v>
      </c>
      <c r="N8" s="231">
        <f>IF(M8="Sí",1)+IF(M8="No",0)</f>
        <v>1</v>
      </c>
      <c r="O8" s="232">
        <f>F8*N8</f>
        <v>0.2</v>
      </c>
      <c r="P8" s="226">
        <f>O9</f>
        <v>1</v>
      </c>
      <c r="Q8" s="227">
        <f>IF(O9&gt;=70%,(O9))+IF(O9&lt;=70%,70%)</f>
        <v>1</v>
      </c>
    </row>
    <row r="9" spans="1:17">
      <c r="A9" s="6"/>
      <c r="B9" s="5"/>
      <c r="C9" s="217"/>
      <c r="D9" s="5"/>
      <c r="E9" s="5"/>
      <c r="F9" s="5"/>
      <c r="G9" s="5"/>
      <c r="H9" s="5"/>
      <c r="I9" s="5"/>
      <c r="J9" s="5"/>
      <c r="K9" s="56"/>
      <c r="L9" s="56"/>
      <c r="M9" s="217"/>
      <c r="N9" s="217"/>
      <c r="O9" s="228">
        <f>SUM(O4:O8)</f>
        <v>1</v>
      </c>
    </row>
    <row r="10" spans="1:17">
      <c r="B10" s="5"/>
      <c r="C10" s="217"/>
      <c r="D10" s="5"/>
      <c r="E10" s="5"/>
      <c r="F10" s="5"/>
      <c r="G10" s="5"/>
      <c r="H10" s="5"/>
      <c r="I10" s="5"/>
      <c r="J10" s="5"/>
      <c r="K10" s="16"/>
      <c r="L10" s="16"/>
      <c r="N10" s="217"/>
    </row>
    <row r="12" spans="1:17" ht="28.8">
      <c r="A12" s="6"/>
      <c r="B12" s="6"/>
      <c r="C12" s="211" t="s">
        <v>213</v>
      </c>
      <c r="D12" s="42"/>
      <c r="E12" s="42"/>
      <c r="F12" s="25" t="s">
        <v>228</v>
      </c>
      <c r="G12" s="42"/>
      <c r="H12" s="42"/>
      <c r="M12" s="211" t="s">
        <v>155</v>
      </c>
      <c r="O12" s="156" t="s">
        <v>216</v>
      </c>
    </row>
    <row r="13" spans="1:17" ht="43.2">
      <c r="A13" s="26" t="str">
        <f>'Tabla Resultados FC'!C55</f>
        <v>GDHE 1.2</v>
      </c>
      <c r="B13" s="30" t="str">
        <f>'Tabla Resultados FC'!D55</f>
        <v>Atender a la vulnerabilidad de las condiciones de vida de las personas frente al cambio climático incorporando las intersecciones, transversalidad, equidad e inclusividad en la ordenación del territorio</v>
      </c>
      <c r="C13" s="212"/>
      <c r="D13" s="42"/>
      <c r="E13" s="42"/>
      <c r="F13" s="118">
        <v>1</v>
      </c>
      <c r="G13" s="42"/>
      <c r="H13" s="42"/>
      <c r="M13" s="212"/>
      <c r="O13" s="157"/>
    </row>
    <row r="14" spans="1:17">
      <c r="A14" s="6"/>
      <c r="B14" s="6"/>
      <c r="C14" s="213"/>
      <c r="D14" s="6"/>
      <c r="E14" s="6"/>
      <c r="F14" s="6"/>
      <c r="G14" s="6"/>
      <c r="H14" s="6"/>
      <c r="I14" s="6"/>
      <c r="J14" s="6"/>
      <c r="K14" s="6"/>
      <c r="L14" s="6"/>
      <c r="M14" s="213"/>
      <c r="N14" s="213"/>
      <c r="O14" s="223"/>
    </row>
    <row r="15" spans="1:17">
      <c r="A15" s="6"/>
      <c r="B15" s="107" t="s">
        <v>214</v>
      </c>
      <c r="C15" s="214" t="s">
        <v>156</v>
      </c>
      <c r="D15" s="108">
        <f>IF(C15="Sí",1)+IF(C15="No",0)</f>
        <v>1</v>
      </c>
      <c r="E15" s="197">
        <f>(COUNTIF(D15:D19,"1"))</f>
        <v>5</v>
      </c>
      <c r="F15" s="109">
        <f>IF(E15=0,(D15*$G$4))+IF(E15=1,(D15*$L$4))+IF(E15=2,(D15*$K$4))+IF(E15=3,(D15*$J$4))+IF(E15=4,(D15*$I$4))+IF(E15=5,(D15*$H$4))</f>
        <v>0.2</v>
      </c>
      <c r="G15" s="110">
        <v>0</v>
      </c>
      <c r="H15" s="110">
        <f>F13/5</f>
        <v>0.2</v>
      </c>
      <c r="I15" s="110">
        <f>F13/4</f>
        <v>0.25</v>
      </c>
      <c r="J15" s="110">
        <f>F13/3</f>
        <v>0.33333333333333331</v>
      </c>
      <c r="K15" s="110">
        <f>F13/2</f>
        <v>0.5</v>
      </c>
      <c r="L15" s="110">
        <f>F13</f>
        <v>1</v>
      </c>
      <c r="M15" s="230" t="s">
        <v>156</v>
      </c>
      <c r="N15" s="231">
        <f>IF(M15="Sí",1)+IF(M15="No",0)</f>
        <v>1</v>
      </c>
      <c r="O15" s="232">
        <f>F15*N15</f>
        <v>0.2</v>
      </c>
    </row>
    <row r="16" spans="1:17">
      <c r="A16" s="6"/>
      <c r="B16" s="107" t="s">
        <v>215</v>
      </c>
      <c r="C16" s="214" t="s">
        <v>156</v>
      </c>
      <c r="D16" s="108">
        <f>IF(C16="Sí",1)+IF(C16="No",0)</f>
        <v>1</v>
      </c>
      <c r="E16" s="198"/>
      <c r="F16" s="109">
        <f>IF(E15=0,(D16*$G$4))+IF(E15=1,(D16*$L$4))+IF(E15=2,(D16*$K$4))+IF(E15=3,(D16*$J$4))+IF(E15=4,(D16*$I$4))+IF(E15=5,(D16*$H$4))</f>
        <v>0.2</v>
      </c>
      <c r="G16" s="110">
        <v>0</v>
      </c>
      <c r="H16" s="110">
        <f>F14/5</f>
        <v>0</v>
      </c>
      <c r="I16" s="110">
        <f>F14/4</f>
        <v>0</v>
      </c>
      <c r="J16" s="110">
        <f>F14/3</f>
        <v>0</v>
      </c>
      <c r="K16" s="110">
        <f>F14/2</f>
        <v>0</v>
      </c>
      <c r="L16" s="110">
        <f>F14</f>
        <v>0</v>
      </c>
      <c r="M16" s="230" t="s">
        <v>156</v>
      </c>
      <c r="N16" s="231">
        <f>IF(M16="Sí",1)+IF(M16="No",0)</f>
        <v>1</v>
      </c>
      <c r="O16" s="232">
        <f>F16*N16</f>
        <v>0.2</v>
      </c>
    </row>
    <row r="17" spans="1:17">
      <c r="A17" s="6"/>
      <c r="B17" s="107" t="s">
        <v>150</v>
      </c>
      <c r="C17" s="214" t="s">
        <v>156</v>
      </c>
      <c r="D17" s="108">
        <f>IF(C17="Sí",1)+IF(C17="No",0)</f>
        <v>1</v>
      </c>
      <c r="E17" s="198"/>
      <c r="F17" s="109">
        <f>IF(E15=0,(D17*$G$4))+IF(E15=1,(D17*$L$4))+IF(E15=2,(D17*$K$4))+IF(E15=3,(D17*$J$4))+IF(E15=4,(D17*$I$4))+IF(E15=5,(D17*$H$4))</f>
        <v>0.2</v>
      </c>
      <c r="G17" s="110">
        <v>0</v>
      </c>
      <c r="H17" s="110">
        <f>F15/5</f>
        <v>0.04</v>
      </c>
      <c r="I17" s="110">
        <f>F15/4</f>
        <v>0.05</v>
      </c>
      <c r="J17" s="110">
        <f>F15/3</f>
        <v>6.6666666666666666E-2</v>
      </c>
      <c r="K17" s="110">
        <f>F15/2</f>
        <v>0.1</v>
      </c>
      <c r="L17" s="110">
        <f>F15</f>
        <v>0.2</v>
      </c>
      <c r="M17" s="230" t="s">
        <v>156</v>
      </c>
      <c r="N17" s="231">
        <f>IF(M17="Sí",1)+IF(M17="No",0)</f>
        <v>1</v>
      </c>
      <c r="O17" s="232">
        <f>F17*N17</f>
        <v>0.2</v>
      </c>
    </row>
    <row r="18" spans="1:17" ht="15" thickBot="1">
      <c r="A18" s="6"/>
      <c r="B18" s="107" t="s">
        <v>149</v>
      </c>
      <c r="C18" s="214" t="s">
        <v>156</v>
      </c>
      <c r="D18" s="108">
        <f>IF(C18="Sí",1)+IF(C18="No",0)</f>
        <v>1</v>
      </c>
      <c r="E18" s="198"/>
      <c r="F18" s="109">
        <f>IF(E15=0,(D18*$G$4))+IF(E15=1,(D18*$L$4))+IF(E15=2,(D18*$K$4))+IF(E15=3,(D18*$J$4))+IF(E15=4,(D18*$I$4))+IF(E15=5,(D18*$H$4))</f>
        <v>0.2</v>
      </c>
      <c r="G18" s="110">
        <v>0</v>
      </c>
      <c r="H18" s="110">
        <f>F16/5</f>
        <v>0.04</v>
      </c>
      <c r="I18" s="110">
        <f>F16/4</f>
        <v>0.05</v>
      </c>
      <c r="J18" s="110">
        <f>F16/3</f>
        <v>6.6666666666666666E-2</v>
      </c>
      <c r="K18" s="110">
        <f>F16/2</f>
        <v>0.1</v>
      </c>
      <c r="L18" s="110">
        <f>F16</f>
        <v>0.2</v>
      </c>
      <c r="M18" s="230" t="s">
        <v>156</v>
      </c>
      <c r="N18" s="231">
        <f>IF(M18="Sí",1)+IF(M18="No",0)</f>
        <v>1</v>
      </c>
      <c r="O18" s="232">
        <f>F18*N18</f>
        <v>0.2</v>
      </c>
    </row>
    <row r="19" spans="1:17" ht="15" thickBot="1">
      <c r="A19" s="6"/>
      <c r="B19" s="107" t="s">
        <v>151</v>
      </c>
      <c r="C19" s="214" t="s">
        <v>156</v>
      </c>
      <c r="D19" s="108">
        <f t="shared" ref="D19" si="1">IF(C19="Sí",1)+IF(C19="No",0)</f>
        <v>1</v>
      </c>
      <c r="E19" s="199"/>
      <c r="F19" s="109">
        <f>IF(E15=0,(D19*$G$4))+IF(E15=1,(D19*$L$4))+IF(E15=2,(D19*$K$4))+IF(E15=3,(D19*$J$4))+IF(E15=4,(D19*$I$4))+IF(E15=5,(D19*$H$4))</f>
        <v>0.2</v>
      </c>
      <c r="G19" s="110">
        <v>0</v>
      </c>
      <c r="H19" s="110">
        <f>F17/5</f>
        <v>0.04</v>
      </c>
      <c r="I19" s="110">
        <f>F17/4</f>
        <v>0.05</v>
      </c>
      <c r="J19" s="110">
        <f>F17/3</f>
        <v>6.6666666666666666E-2</v>
      </c>
      <c r="K19" s="110">
        <f>F17/2</f>
        <v>0.1</v>
      </c>
      <c r="L19" s="110">
        <f>F17</f>
        <v>0.2</v>
      </c>
      <c r="M19" s="230" t="s">
        <v>156</v>
      </c>
      <c r="N19" s="231">
        <f>IF(M19="Sí",1)+IF(M19="No",0)</f>
        <v>1</v>
      </c>
      <c r="O19" s="232">
        <f>F19*N19</f>
        <v>0.2</v>
      </c>
      <c r="P19" s="226">
        <f>O20</f>
        <v>1</v>
      </c>
      <c r="Q19" s="227">
        <f>IF(O20&gt;=70%,(O20))+IF(O20&lt;=70%,70%)</f>
        <v>1</v>
      </c>
    </row>
    <row r="20" spans="1:17">
      <c r="B20" s="5"/>
      <c r="C20" s="217"/>
      <c r="D20" s="5"/>
      <c r="E20" s="5"/>
      <c r="F20" s="5"/>
      <c r="G20" s="5"/>
      <c r="H20" s="5"/>
      <c r="I20" s="5"/>
      <c r="J20" s="5"/>
      <c r="K20" s="56"/>
      <c r="L20" s="56"/>
      <c r="M20" s="217"/>
      <c r="N20" s="217"/>
      <c r="O20" s="228">
        <f>SUM(O15:O19)</f>
        <v>1</v>
      </c>
    </row>
    <row r="22" spans="1:17" ht="28.8">
      <c r="A22" s="6"/>
      <c r="B22" s="6"/>
      <c r="C22" s="211" t="s">
        <v>213</v>
      </c>
      <c r="D22" s="42"/>
      <c r="E22" s="42"/>
      <c r="F22" s="25" t="s">
        <v>228</v>
      </c>
      <c r="G22" s="42"/>
      <c r="H22" s="42"/>
      <c r="M22" s="211" t="s">
        <v>155</v>
      </c>
      <c r="O22" s="156" t="s">
        <v>216</v>
      </c>
    </row>
    <row r="23" spans="1:17" ht="27" customHeight="1">
      <c r="A23" s="26" t="str">
        <f>'Tabla Resultados FC'!C56</f>
        <v>GDHE 1.3</v>
      </c>
      <c r="B23" s="30" t="str">
        <f>'Tabla Resultados FC'!D56</f>
        <v>Atender en el diseño y ejecución de acciones la incidencia de la situación sociodemográfica de la población local</v>
      </c>
      <c r="C23" s="212"/>
      <c r="D23" s="42"/>
      <c r="E23" s="42"/>
      <c r="F23" s="118">
        <v>1</v>
      </c>
      <c r="G23" s="42"/>
      <c r="H23" s="42"/>
      <c r="M23" s="212"/>
      <c r="O23" s="157"/>
    </row>
    <row r="24" spans="1:17">
      <c r="A24" s="6"/>
      <c r="B24" s="6"/>
      <c r="C24" s="213"/>
      <c r="D24" s="6"/>
      <c r="E24" s="6"/>
      <c r="F24" s="6"/>
      <c r="G24" s="6"/>
      <c r="H24" s="6"/>
      <c r="I24" s="6"/>
      <c r="J24" s="6"/>
      <c r="K24" s="6"/>
      <c r="L24" s="6"/>
      <c r="M24" s="213"/>
      <c r="N24" s="213"/>
      <c r="O24" s="223"/>
    </row>
    <row r="25" spans="1:17">
      <c r="A25" s="6"/>
      <c r="B25" s="107" t="s">
        <v>214</v>
      </c>
      <c r="C25" s="214" t="s">
        <v>156</v>
      </c>
      <c r="D25" s="108">
        <f>IF(C25="Sí",1)+IF(C25="No",0)</f>
        <v>1</v>
      </c>
      <c r="E25" s="197">
        <f>(COUNTIF(D25:D29,"1"))</f>
        <v>5</v>
      </c>
      <c r="F25" s="109">
        <f>IF(E25=0,(D25*$G$4))+IF(E25=1,(D25*$L$4))+IF(E25=2,(D25*$K$4))+IF(E25=3,(D25*$J$4))+IF(E25=4,(D25*$I$4))+IF(E25=5,(D25*$H$4))</f>
        <v>0.2</v>
      </c>
      <c r="G25" s="110">
        <v>0</v>
      </c>
      <c r="H25" s="110">
        <f>F23/5</f>
        <v>0.2</v>
      </c>
      <c r="I25" s="110">
        <f>F23/4</f>
        <v>0.25</v>
      </c>
      <c r="J25" s="110">
        <f>F23/3</f>
        <v>0.33333333333333331</v>
      </c>
      <c r="K25" s="110">
        <f>F23/2</f>
        <v>0.5</v>
      </c>
      <c r="L25" s="110">
        <f>F23</f>
        <v>1</v>
      </c>
      <c r="M25" s="230" t="s">
        <v>156</v>
      </c>
      <c r="N25" s="231">
        <f>IF(M25="Sí",1)+IF(M25="No",0)</f>
        <v>1</v>
      </c>
      <c r="O25" s="232">
        <f>F25*N25</f>
        <v>0.2</v>
      </c>
    </row>
    <row r="26" spans="1:17" ht="14.4" customHeight="1">
      <c r="A26" s="6"/>
      <c r="B26" s="107" t="s">
        <v>215</v>
      </c>
      <c r="C26" s="214" t="s">
        <v>156</v>
      </c>
      <c r="D26" s="108">
        <f>IF(C26="Sí",1)+IF(C26="No",0)</f>
        <v>1</v>
      </c>
      <c r="E26" s="198"/>
      <c r="F26" s="109">
        <f>IF(E25=0,(D26*$G$4))+IF(E25=1,(D26*$L$4))+IF(E25=2,(D26*$K$4))+IF(E25=3,(D26*$J$4))+IF(E25=4,(D26*$I$4))+IF(E25=5,(D26*$H$4))</f>
        <v>0.2</v>
      </c>
      <c r="G26" s="110">
        <v>0</v>
      </c>
      <c r="H26" s="110">
        <f>F24/5</f>
        <v>0</v>
      </c>
      <c r="I26" s="110">
        <f>F24/4</f>
        <v>0</v>
      </c>
      <c r="J26" s="110">
        <f>F24/3</f>
        <v>0</v>
      </c>
      <c r="K26" s="110">
        <f>F24/2</f>
        <v>0</v>
      </c>
      <c r="L26" s="110">
        <f>F24</f>
        <v>0</v>
      </c>
      <c r="M26" s="230" t="s">
        <v>156</v>
      </c>
      <c r="N26" s="231">
        <f>IF(M26="Sí",1)+IF(M26="No",0)</f>
        <v>1</v>
      </c>
      <c r="O26" s="232">
        <f>F26*N26</f>
        <v>0.2</v>
      </c>
    </row>
    <row r="27" spans="1:17">
      <c r="A27" s="6"/>
      <c r="B27" s="107" t="s">
        <v>150</v>
      </c>
      <c r="C27" s="214" t="s">
        <v>156</v>
      </c>
      <c r="D27" s="108">
        <f>IF(C27="Sí",1)+IF(C27="No",0)</f>
        <v>1</v>
      </c>
      <c r="E27" s="198"/>
      <c r="F27" s="109">
        <f>IF(E25=0,(D27*$G$4))+IF(E25=1,(D27*$L$4))+IF(E25=2,(D27*$K$4))+IF(E25=3,(D27*$J$4))+IF(E25=4,(D27*$I$4))+IF(E25=5,(D27*$H$4))</f>
        <v>0.2</v>
      </c>
      <c r="G27" s="110">
        <v>0</v>
      </c>
      <c r="H27" s="110">
        <f>F25/5</f>
        <v>0.04</v>
      </c>
      <c r="I27" s="110">
        <f>F25/4</f>
        <v>0.05</v>
      </c>
      <c r="J27" s="110">
        <f>F25/3</f>
        <v>6.6666666666666666E-2</v>
      </c>
      <c r="K27" s="110">
        <f>F25/2</f>
        <v>0.1</v>
      </c>
      <c r="L27" s="110">
        <f>F25</f>
        <v>0.2</v>
      </c>
      <c r="M27" s="230" t="s">
        <v>156</v>
      </c>
      <c r="N27" s="231">
        <f>IF(M27="Sí",1)+IF(M27="No",0)</f>
        <v>1</v>
      </c>
      <c r="O27" s="232">
        <f>F27*N27</f>
        <v>0.2</v>
      </c>
    </row>
    <row r="28" spans="1:17" ht="15" customHeight="1" thickBot="1">
      <c r="A28" s="6"/>
      <c r="B28" s="107" t="s">
        <v>149</v>
      </c>
      <c r="C28" s="214" t="s">
        <v>156</v>
      </c>
      <c r="D28" s="108">
        <f>IF(C28="Sí",1)+IF(C28="No",0)</f>
        <v>1</v>
      </c>
      <c r="E28" s="198"/>
      <c r="F28" s="109">
        <f>IF(E25=0,(D28*$G$4))+IF(E25=1,(D28*$L$4))+IF(E25=2,(D28*$K$4))+IF(E25=3,(D28*$J$4))+IF(E25=4,(D28*$I$4))+IF(E25=5,(D28*$H$4))</f>
        <v>0.2</v>
      </c>
      <c r="G28" s="110">
        <v>0</v>
      </c>
      <c r="H28" s="110">
        <f>F26/5</f>
        <v>0.04</v>
      </c>
      <c r="I28" s="110">
        <f>F26/4</f>
        <v>0.05</v>
      </c>
      <c r="J28" s="110">
        <f>F26/3</f>
        <v>6.6666666666666666E-2</v>
      </c>
      <c r="K28" s="110">
        <f>F26/2</f>
        <v>0.1</v>
      </c>
      <c r="L28" s="110">
        <f>F26</f>
        <v>0.2</v>
      </c>
      <c r="M28" s="230" t="s">
        <v>156</v>
      </c>
      <c r="N28" s="231">
        <f>IF(M28="Sí",1)+IF(M28="No",0)</f>
        <v>1</v>
      </c>
      <c r="O28" s="232">
        <f>F28*N28</f>
        <v>0.2</v>
      </c>
    </row>
    <row r="29" spans="1:17" ht="15" thickBot="1">
      <c r="A29" s="6"/>
      <c r="B29" s="107" t="s">
        <v>151</v>
      </c>
      <c r="C29" s="214" t="s">
        <v>156</v>
      </c>
      <c r="D29" s="108">
        <f t="shared" ref="D29" si="2">IF(C29="Sí",1)+IF(C29="No",0)</f>
        <v>1</v>
      </c>
      <c r="E29" s="199"/>
      <c r="F29" s="109">
        <f>IF(E25=0,(D29*$G$4))+IF(E25=1,(D29*$L$4))+IF(E25=2,(D29*$K$4))+IF(E25=3,(D29*$J$4))+IF(E25=4,(D29*$I$4))+IF(E25=5,(D29*$H$4))</f>
        <v>0.2</v>
      </c>
      <c r="G29" s="110">
        <v>0</v>
      </c>
      <c r="H29" s="110">
        <f>F27/5</f>
        <v>0.04</v>
      </c>
      <c r="I29" s="110">
        <f>F27/4</f>
        <v>0.05</v>
      </c>
      <c r="J29" s="110">
        <f>F27/3</f>
        <v>6.6666666666666666E-2</v>
      </c>
      <c r="K29" s="110">
        <f>F27/2</f>
        <v>0.1</v>
      </c>
      <c r="L29" s="110">
        <f>F27</f>
        <v>0.2</v>
      </c>
      <c r="M29" s="230" t="s">
        <v>156</v>
      </c>
      <c r="N29" s="231">
        <f>IF(M29="Sí",1)+IF(M29="No",0)</f>
        <v>1</v>
      </c>
      <c r="O29" s="232">
        <f>F29*N29</f>
        <v>0.2</v>
      </c>
      <c r="P29" s="226">
        <f>O30</f>
        <v>1</v>
      </c>
      <c r="Q29" s="227">
        <f>IF(O30&gt;=70%,(O30))+IF(O30&lt;=70%,70%)</f>
        <v>1</v>
      </c>
    </row>
    <row r="30" spans="1:17">
      <c r="B30" s="5"/>
      <c r="C30" s="217"/>
      <c r="D30" s="5"/>
      <c r="E30" s="5"/>
      <c r="F30" s="5"/>
      <c r="G30" s="5"/>
      <c r="H30" s="5"/>
      <c r="I30" s="5"/>
      <c r="J30" s="5"/>
      <c r="K30" s="56"/>
      <c r="L30" s="56"/>
      <c r="M30" s="217"/>
      <c r="N30" s="217"/>
      <c r="O30" s="228">
        <f>SUM(O25:O29)</f>
        <v>1</v>
      </c>
    </row>
    <row r="32" spans="1:17" ht="28.8">
      <c r="A32" s="6"/>
      <c r="B32" s="6"/>
      <c r="C32" s="211" t="s">
        <v>213</v>
      </c>
      <c r="D32" s="42"/>
      <c r="E32" s="42"/>
      <c r="F32" s="25" t="s">
        <v>228</v>
      </c>
      <c r="G32" s="42"/>
      <c r="H32" s="42"/>
      <c r="M32" s="211" t="s">
        <v>155</v>
      </c>
      <c r="O32" s="156" t="s">
        <v>216</v>
      </c>
    </row>
    <row r="33" spans="1:17" ht="28.8">
      <c r="A33" s="26" t="str">
        <f>'Tabla Resultados FC'!C57</f>
        <v>GDHE 1.4</v>
      </c>
      <c r="B33" s="30" t="str">
        <f>'Tabla Resultados FC'!D57</f>
        <v>Transversalizar parámetros de movilidad, confort, salud e interacción social en las actuaciones</v>
      </c>
      <c r="C33" s="212"/>
      <c r="D33" s="42"/>
      <c r="E33" s="42"/>
      <c r="F33" s="118">
        <v>1</v>
      </c>
      <c r="G33" s="42"/>
      <c r="H33" s="42"/>
      <c r="M33" s="212"/>
      <c r="O33" s="157"/>
    </row>
    <row r="34" spans="1:17">
      <c r="A34" s="6"/>
      <c r="B34" s="6"/>
      <c r="C34" s="213"/>
      <c r="D34" s="6"/>
      <c r="E34" s="6"/>
      <c r="F34" s="6"/>
      <c r="G34" s="6"/>
      <c r="H34" s="6"/>
      <c r="I34" s="6"/>
      <c r="J34" s="6"/>
      <c r="K34" s="6"/>
      <c r="L34" s="6"/>
      <c r="M34" s="213"/>
      <c r="N34" s="213"/>
      <c r="O34" s="223"/>
    </row>
    <row r="35" spans="1:17">
      <c r="A35" s="6"/>
      <c r="B35" s="107" t="s">
        <v>214</v>
      </c>
      <c r="C35" s="214" t="s">
        <v>156</v>
      </c>
      <c r="D35" s="108">
        <f>IF(C35="Sí",1)+IF(C35="No",0)</f>
        <v>1</v>
      </c>
      <c r="E35" s="197">
        <f>(COUNTIF(D35:D39,"1"))</f>
        <v>5</v>
      </c>
      <c r="F35" s="109">
        <f>IF(E35=0,(D35*$G$4))+IF(E35=1,(D35*$L$4))+IF(E35=2,(D35*$K$4))+IF(E35=3,(D35*$J$4))+IF(E35=4,(D35*$I$4))+IF(E35=5,(D35*$H$4))</f>
        <v>0.2</v>
      </c>
      <c r="G35" s="110">
        <v>0</v>
      </c>
      <c r="H35" s="110">
        <f>F33/5</f>
        <v>0.2</v>
      </c>
      <c r="I35" s="110">
        <f>F33/4</f>
        <v>0.25</v>
      </c>
      <c r="J35" s="110">
        <f>F33/3</f>
        <v>0.33333333333333331</v>
      </c>
      <c r="K35" s="110">
        <f>F33/2</f>
        <v>0.5</v>
      </c>
      <c r="L35" s="110">
        <f>F33</f>
        <v>1</v>
      </c>
      <c r="M35" s="230" t="s">
        <v>156</v>
      </c>
      <c r="N35" s="231">
        <f>IF(M35="Sí",1)+IF(M35="No",0)</f>
        <v>1</v>
      </c>
      <c r="O35" s="232">
        <f>F35*N35</f>
        <v>0.2</v>
      </c>
    </row>
    <row r="36" spans="1:17" ht="14.4" customHeight="1">
      <c r="A36" s="6"/>
      <c r="B36" s="107" t="s">
        <v>215</v>
      </c>
      <c r="C36" s="214" t="s">
        <v>156</v>
      </c>
      <c r="D36" s="108">
        <f>IF(C36="Sí",1)+IF(C36="No",0)</f>
        <v>1</v>
      </c>
      <c r="E36" s="198"/>
      <c r="F36" s="109">
        <f>IF(E35=0,(D36*$G$4))+IF(E35=1,(D36*$L$4))+IF(E35=2,(D36*$K$4))+IF(E35=3,(D36*$J$4))+IF(E35=4,(D36*$I$4))+IF(E35=5,(D36*$H$4))</f>
        <v>0.2</v>
      </c>
      <c r="G36" s="110">
        <v>0</v>
      </c>
      <c r="H36" s="110">
        <f>F34/5</f>
        <v>0</v>
      </c>
      <c r="I36" s="110">
        <f>F34/4</f>
        <v>0</v>
      </c>
      <c r="J36" s="110">
        <f>F34/3</f>
        <v>0</v>
      </c>
      <c r="K36" s="110">
        <f>F34/2</f>
        <v>0</v>
      </c>
      <c r="L36" s="110">
        <f>F34</f>
        <v>0</v>
      </c>
      <c r="M36" s="230" t="s">
        <v>156</v>
      </c>
      <c r="N36" s="231">
        <f>IF(M36="Sí",1)+IF(M36="No",0)</f>
        <v>1</v>
      </c>
      <c r="O36" s="232">
        <f>F36*N36</f>
        <v>0.2</v>
      </c>
    </row>
    <row r="37" spans="1:17">
      <c r="A37" s="6"/>
      <c r="B37" s="107" t="s">
        <v>150</v>
      </c>
      <c r="C37" s="214" t="s">
        <v>156</v>
      </c>
      <c r="D37" s="108">
        <f>IF(C37="Sí",1)+IF(C37="No",0)</f>
        <v>1</v>
      </c>
      <c r="E37" s="198"/>
      <c r="F37" s="109">
        <f>IF(E35=0,(D37*$G$4))+IF(E35=1,(D37*$L$4))+IF(E35=2,(D37*$K$4))+IF(E35=3,(D37*$J$4))+IF(E35=4,(D37*$I$4))+IF(E35=5,(D37*$H$4))</f>
        <v>0.2</v>
      </c>
      <c r="G37" s="110">
        <v>0</v>
      </c>
      <c r="H37" s="110">
        <f>F35/5</f>
        <v>0.04</v>
      </c>
      <c r="I37" s="110">
        <f>F35/4</f>
        <v>0.05</v>
      </c>
      <c r="J37" s="110">
        <f>F35/3</f>
        <v>6.6666666666666666E-2</v>
      </c>
      <c r="K37" s="110">
        <f>F35/2</f>
        <v>0.1</v>
      </c>
      <c r="L37" s="110">
        <f>F35</f>
        <v>0.2</v>
      </c>
      <c r="M37" s="230" t="s">
        <v>156</v>
      </c>
      <c r="N37" s="231">
        <f>IF(M37="Sí",1)+IF(M37="No",0)</f>
        <v>1</v>
      </c>
      <c r="O37" s="232">
        <f>F37*N37</f>
        <v>0.2</v>
      </c>
    </row>
    <row r="38" spans="1:17" ht="15" customHeight="1" thickBot="1">
      <c r="A38" s="6"/>
      <c r="B38" s="107" t="s">
        <v>149</v>
      </c>
      <c r="C38" s="214" t="s">
        <v>156</v>
      </c>
      <c r="D38" s="108">
        <f>IF(C38="Sí",1)+IF(C38="No",0)</f>
        <v>1</v>
      </c>
      <c r="E38" s="198"/>
      <c r="F38" s="109">
        <f>IF(E35=0,(D38*$G$4))+IF(E35=1,(D38*$L$4))+IF(E35=2,(D38*$K$4))+IF(E35=3,(D38*$J$4))+IF(E35=4,(D38*$I$4))+IF(E35=5,(D38*$H$4))</f>
        <v>0.2</v>
      </c>
      <c r="G38" s="110">
        <v>0</v>
      </c>
      <c r="H38" s="110">
        <f>F36/5</f>
        <v>0.04</v>
      </c>
      <c r="I38" s="110">
        <f>F36/4</f>
        <v>0.05</v>
      </c>
      <c r="J38" s="110">
        <f>F36/3</f>
        <v>6.6666666666666666E-2</v>
      </c>
      <c r="K38" s="110">
        <f>F36/2</f>
        <v>0.1</v>
      </c>
      <c r="L38" s="110">
        <f>F36</f>
        <v>0.2</v>
      </c>
      <c r="M38" s="230" t="s">
        <v>156</v>
      </c>
      <c r="N38" s="231">
        <f>IF(M38="Sí",1)+IF(M38="No",0)</f>
        <v>1</v>
      </c>
      <c r="O38" s="232">
        <f>F38*N38</f>
        <v>0.2</v>
      </c>
    </row>
    <row r="39" spans="1:17" ht="15" thickBot="1">
      <c r="A39" s="6"/>
      <c r="B39" s="107" t="s">
        <v>151</v>
      </c>
      <c r="C39" s="214" t="s">
        <v>156</v>
      </c>
      <c r="D39" s="108">
        <f t="shared" ref="D39" si="3">IF(C39="Sí",1)+IF(C39="No",0)</f>
        <v>1</v>
      </c>
      <c r="E39" s="199"/>
      <c r="F39" s="109">
        <f>IF(E35=0,(D39*$G$4))+IF(E35=1,(D39*$L$4))+IF(E35=2,(D39*$K$4))+IF(E35=3,(D39*$J$4))+IF(E35=4,(D39*$I$4))+IF(E35=5,(D39*$H$4))</f>
        <v>0.2</v>
      </c>
      <c r="G39" s="110">
        <v>0</v>
      </c>
      <c r="H39" s="110">
        <f>F37/5</f>
        <v>0.04</v>
      </c>
      <c r="I39" s="110">
        <f>F37/4</f>
        <v>0.05</v>
      </c>
      <c r="J39" s="110">
        <f>F37/3</f>
        <v>6.6666666666666666E-2</v>
      </c>
      <c r="K39" s="110">
        <f>F37/2</f>
        <v>0.1</v>
      </c>
      <c r="L39" s="110">
        <f>F37</f>
        <v>0.2</v>
      </c>
      <c r="M39" s="230" t="s">
        <v>156</v>
      </c>
      <c r="N39" s="231">
        <f>IF(M39="Sí",1)+IF(M39="No",0)</f>
        <v>1</v>
      </c>
      <c r="O39" s="232">
        <f>F39*N39</f>
        <v>0.2</v>
      </c>
      <c r="P39" s="226">
        <f>O40</f>
        <v>1</v>
      </c>
      <c r="Q39" s="227">
        <f>IF(O40&gt;=70%,(O40))+IF(O40&lt;=70%,70%)</f>
        <v>1</v>
      </c>
    </row>
    <row r="40" spans="1:17">
      <c r="B40" s="5"/>
      <c r="C40" s="217"/>
      <c r="D40" s="5"/>
      <c r="E40" s="5"/>
      <c r="F40" s="5"/>
      <c r="G40" s="5"/>
      <c r="H40" s="5"/>
      <c r="I40" s="5"/>
      <c r="J40" s="5"/>
      <c r="K40" s="56"/>
      <c r="L40" s="56"/>
      <c r="M40" s="217"/>
      <c r="N40" s="217"/>
      <c r="O40" s="228">
        <f>SUM(O35:O39)</f>
        <v>1</v>
      </c>
    </row>
    <row r="42" spans="1:17" ht="28.8">
      <c r="A42" s="6"/>
      <c r="B42" s="6"/>
      <c r="C42" s="211" t="s">
        <v>213</v>
      </c>
      <c r="D42" s="42"/>
      <c r="E42" s="42"/>
      <c r="F42" s="25" t="s">
        <v>228</v>
      </c>
      <c r="G42" s="42"/>
      <c r="H42" s="42"/>
      <c r="M42" s="211" t="s">
        <v>155</v>
      </c>
      <c r="O42" s="156" t="s">
        <v>216</v>
      </c>
    </row>
    <row r="43" spans="1:17" ht="32.4" customHeight="1">
      <c r="A43" s="26" t="str">
        <f>'Tabla Resultados FC'!C58</f>
        <v>GDHE 1.5</v>
      </c>
      <c r="B43" s="30" t="str">
        <f>'Tabla Resultados FC'!D58</f>
        <v>Hacer las viviendas y edificios públicos inclusivos y adaptados a los impactos del cambio climático</v>
      </c>
      <c r="C43" s="212"/>
      <c r="D43" s="42"/>
      <c r="E43" s="42"/>
      <c r="F43" s="118">
        <v>1</v>
      </c>
      <c r="G43" s="42"/>
      <c r="H43" s="42"/>
      <c r="M43" s="212"/>
      <c r="O43" s="157"/>
    </row>
    <row r="44" spans="1:17">
      <c r="A44" s="6"/>
      <c r="B44" s="6"/>
      <c r="C44" s="213"/>
      <c r="D44" s="6"/>
      <c r="E44" s="6"/>
      <c r="F44" s="6"/>
      <c r="G44" s="6"/>
      <c r="H44" s="6"/>
      <c r="I44" s="6"/>
      <c r="J44" s="6"/>
      <c r="K44" s="6"/>
      <c r="L44" s="6"/>
      <c r="M44" s="213"/>
      <c r="N44" s="213"/>
      <c r="O44" s="223"/>
    </row>
    <row r="45" spans="1:17">
      <c r="A45" s="6"/>
      <c r="B45" s="107" t="s">
        <v>214</v>
      </c>
      <c r="C45" s="214" t="s">
        <v>156</v>
      </c>
      <c r="D45" s="108">
        <f>IF(C45="Sí",1)+IF(C45="No",0)</f>
        <v>1</v>
      </c>
      <c r="E45" s="197">
        <f>(COUNTIF(D45:D49,"1"))</f>
        <v>5</v>
      </c>
      <c r="F45" s="109">
        <f>IF(E45=0,(D45*$G$4))+IF(E45=1,(D45*$L$4))+IF(E45=2,(D45*$K$4))+IF(E45=3,(D45*$J$4))+IF(E45=4,(D45*$I$4))+IF(E45=5,(D45*$H$4))</f>
        <v>0.2</v>
      </c>
      <c r="G45" s="110">
        <v>0</v>
      </c>
      <c r="H45" s="110">
        <f>F43/5</f>
        <v>0.2</v>
      </c>
      <c r="I45" s="110">
        <f>F43/4</f>
        <v>0.25</v>
      </c>
      <c r="J45" s="110">
        <f>F43/3</f>
        <v>0.33333333333333331</v>
      </c>
      <c r="K45" s="110">
        <f>F43/2</f>
        <v>0.5</v>
      </c>
      <c r="L45" s="110">
        <f>F43</f>
        <v>1</v>
      </c>
      <c r="M45" s="230" t="s">
        <v>156</v>
      </c>
      <c r="N45" s="231">
        <f>IF(M45="Sí",1)+IF(M45="No",0)</f>
        <v>1</v>
      </c>
      <c r="O45" s="232">
        <f>F45*N45</f>
        <v>0.2</v>
      </c>
    </row>
    <row r="46" spans="1:17" ht="14.4" customHeight="1">
      <c r="A46" s="6"/>
      <c r="B46" s="107" t="s">
        <v>215</v>
      </c>
      <c r="C46" s="214" t="s">
        <v>156</v>
      </c>
      <c r="D46" s="108">
        <f>IF(C46="Sí",1)+IF(C46="No",0)</f>
        <v>1</v>
      </c>
      <c r="E46" s="198"/>
      <c r="F46" s="109">
        <f>IF(E45=0,(D46*$G$4))+IF(E45=1,(D46*$L$4))+IF(E45=2,(D46*$K$4))+IF(E45=3,(D46*$J$4))+IF(E45=4,(D46*$I$4))+IF(E45=5,(D46*$H$4))</f>
        <v>0.2</v>
      </c>
      <c r="G46" s="110">
        <v>0</v>
      </c>
      <c r="H46" s="110">
        <f>F44/5</f>
        <v>0</v>
      </c>
      <c r="I46" s="110">
        <f>F44/4</f>
        <v>0</v>
      </c>
      <c r="J46" s="110">
        <f>F44/3</f>
        <v>0</v>
      </c>
      <c r="K46" s="110">
        <f>F44/2</f>
        <v>0</v>
      </c>
      <c r="L46" s="110">
        <f>F44</f>
        <v>0</v>
      </c>
      <c r="M46" s="230" t="s">
        <v>156</v>
      </c>
      <c r="N46" s="231">
        <f>IF(M46="Sí",1)+IF(M46="No",0)</f>
        <v>1</v>
      </c>
      <c r="O46" s="232">
        <f>F46*N46</f>
        <v>0.2</v>
      </c>
    </row>
    <row r="47" spans="1:17">
      <c r="A47" s="6"/>
      <c r="B47" s="107" t="s">
        <v>150</v>
      </c>
      <c r="C47" s="214" t="s">
        <v>156</v>
      </c>
      <c r="D47" s="108">
        <f>IF(C47="Sí",1)+IF(C47="No",0)</f>
        <v>1</v>
      </c>
      <c r="E47" s="198"/>
      <c r="F47" s="109">
        <f>IF(E45=0,(D47*$G$4))+IF(E45=1,(D47*$L$4))+IF(E45=2,(D47*$K$4))+IF(E45=3,(D47*$J$4))+IF(E45=4,(D47*$I$4))+IF(E45=5,(D47*$H$4))</f>
        <v>0.2</v>
      </c>
      <c r="G47" s="110">
        <v>0</v>
      </c>
      <c r="H47" s="110">
        <f>F45/5</f>
        <v>0.04</v>
      </c>
      <c r="I47" s="110">
        <f>F45/4</f>
        <v>0.05</v>
      </c>
      <c r="J47" s="110">
        <f>F45/3</f>
        <v>6.6666666666666666E-2</v>
      </c>
      <c r="K47" s="110">
        <f>F45/2</f>
        <v>0.1</v>
      </c>
      <c r="L47" s="110">
        <f>F45</f>
        <v>0.2</v>
      </c>
      <c r="M47" s="230" t="s">
        <v>156</v>
      </c>
      <c r="N47" s="231">
        <f>IF(M47="Sí",1)+IF(M47="No",0)</f>
        <v>1</v>
      </c>
      <c r="O47" s="232">
        <f>F47*N47</f>
        <v>0.2</v>
      </c>
    </row>
    <row r="48" spans="1:17" ht="15" customHeight="1" thickBot="1">
      <c r="A48" s="6"/>
      <c r="B48" s="107" t="s">
        <v>149</v>
      </c>
      <c r="C48" s="214" t="s">
        <v>156</v>
      </c>
      <c r="D48" s="108">
        <f>IF(C48="Sí",1)+IF(C48="No",0)</f>
        <v>1</v>
      </c>
      <c r="E48" s="198"/>
      <c r="F48" s="109">
        <f>IF(E45=0,(D48*$G$4))+IF(E45=1,(D48*$L$4))+IF(E45=2,(D48*$K$4))+IF(E45=3,(D48*$J$4))+IF(E45=4,(D48*$I$4))+IF(E45=5,(D48*$H$4))</f>
        <v>0.2</v>
      </c>
      <c r="G48" s="110">
        <v>0</v>
      </c>
      <c r="H48" s="110">
        <f>F46/5</f>
        <v>0.04</v>
      </c>
      <c r="I48" s="110">
        <f>F46/4</f>
        <v>0.05</v>
      </c>
      <c r="J48" s="110">
        <f>F46/3</f>
        <v>6.6666666666666666E-2</v>
      </c>
      <c r="K48" s="110">
        <f>F46/2</f>
        <v>0.1</v>
      </c>
      <c r="L48" s="110">
        <f>F46</f>
        <v>0.2</v>
      </c>
      <c r="M48" s="230" t="s">
        <v>156</v>
      </c>
      <c r="N48" s="231">
        <f>IF(M48="Sí",1)+IF(M48="No",0)</f>
        <v>1</v>
      </c>
      <c r="O48" s="232">
        <f>F48*N48</f>
        <v>0.2</v>
      </c>
    </row>
    <row r="49" spans="1:17" ht="15" thickBot="1">
      <c r="A49" s="6"/>
      <c r="B49" s="107" t="s">
        <v>151</v>
      </c>
      <c r="C49" s="214" t="s">
        <v>156</v>
      </c>
      <c r="D49" s="108">
        <f t="shared" ref="D49" si="4">IF(C49="Sí",1)+IF(C49="No",0)</f>
        <v>1</v>
      </c>
      <c r="E49" s="199"/>
      <c r="F49" s="109">
        <f>IF(E45=0,(D49*$G$4))+IF(E45=1,(D49*$L$4))+IF(E45=2,(D49*$K$4))+IF(E45=3,(D49*$J$4))+IF(E45=4,(D49*$I$4))+IF(E45=5,(D49*$H$4))</f>
        <v>0.2</v>
      </c>
      <c r="G49" s="110">
        <v>0</v>
      </c>
      <c r="H49" s="110">
        <f>F47/5</f>
        <v>0.04</v>
      </c>
      <c r="I49" s="110">
        <f>F47/4</f>
        <v>0.05</v>
      </c>
      <c r="J49" s="110">
        <f>F47/3</f>
        <v>6.6666666666666666E-2</v>
      </c>
      <c r="K49" s="110">
        <f>F47/2</f>
        <v>0.1</v>
      </c>
      <c r="L49" s="110">
        <f>F47</f>
        <v>0.2</v>
      </c>
      <c r="M49" s="230" t="s">
        <v>156</v>
      </c>
      <c r="N49" s="231">
        <f>IF(M49="Sí",1)+IF(M49="No",0)</f>
        <v>1</v>
      </c>
      <c r="O49" s="232">
        <f>F49*N49</f>
        <v>0.2</v>
      </c>
      <c r="P49" s="226">
        <f>O50</f>
        <v>1</v>
      </c>
      <c r="Q49" s="227">
        <f>IF(O50&gt;=70%,(O50))+IF(O50&lt;=70%,70%)</f>
        <v>1</v>
      </c>
    </row>
    <row r="50" spans="1:17">
      <c r="B50" s="5"/>
      <c r="C50" s="217"/>
      <c r="D50" s="5"/>
      <c r="E50" s="5"/>
      <c r="F50" s="5"/>
      <c r="G50" s="5"/>
      <c r="H50" s="5"/>
      <c r="I50" s="5"/>
      <c r="J50" s="5"/>
      <c r="K50" s="56"/>
      <c r="L50" s="56"/>
      <c r="M50" s="217"/>
      <c r="N50" s="217"/>
      <c r="O50" s="228">
        <f>SUM(O45:O49)</f>
        <v>1</v>
      </c>
    </row>
    <row r="52" spans="1:17" ht="28.8">
      <c r="A52" s="6"/>
      <c r="B52" s="6"/>
      <c r="C52" s="211" t="s">
        <v>213</v>
      </c>
      <c r="D52" s="42"/>
      <c r="E52" s="42"/>
      <c r="F52" s="25" t="s">
        <v>228</v>
      </c>
      <c r="G52" s="42"/>
      <c r="H52" s="42"/>
      <c r="M52" s="211" t="s">
        <v>155</v>
      </c>
      <c r="O52" s="156" t="s">
        <v>216</v>
      </c>
    </row>
    <row r="53" spans="1:17" ht="42.6" customHeight="1">
      <c r="A53" s="26" t="str">
        <f>'Tabla Resultados FC'!C59</f>
        <v>GDHE 1.6</v>
      </c>
      <c r="B53" s="30" t="str">
        <f>'Tabla Resultados FC'!D59</f>
        <v>Ejecutar/adaptar el espacio urbano y el entorno construido a los criterios del urbanismo de género inclusivo, atendiendo a la diversidad funcional, la edad, el origen</v>
      </c>
      <c r="C53" s="212"/>
      <c r="D53" s="42"/>
      <c r="E53" s="42"/>
      <c r="F53" s="118">
        <v>1</v>
      </c>
      <c r="G53" s="42"/>
      <c r="H53" s="42"/>
      <c r="M53" s="212"/>
      <c r="O53" s="157"/>
    </row>
    <row r="54" spans="1:17">
      <c r="A54" s="6"/>
      <c r="B54" s="6"/>
      <c r="C54" s="213"/>
      <c r="D54" s="6"/>
      <c r="E54" s="6"/>
      <c r="F54" s="6"/>
      <c r="G54" s="6"/>
      <c r="H54" s="6"/>
      <c r="I54" s="6"/>
      <c r="J54" s="6"/>
      <c r="K54" s="6"/>
      <c r="L54" s="6"/>
      <c r="M54" s="213"/>
      <c r="N54" s="213"/>
      <c r="O54" s="223"/>
    </row>
    <row r="55" spans="1:17">
      <c r="A55" s="6"/>
      <c r="B55" s="107" t="s">
        <v>214</v>
      </c>
      <c r="C55" s="214" t="s">
        <v>156</v>
      </c>
      <c r="D55" s="108">
        <f>IF(C55="Sí",1)+IF(C55="No",0)</f>
        <v>1</v>
      </c>
      <c r="E55" s="197">
        <f>(COUNTIF(D55:D59,"1"))</f>
        <v>5</v>
      </c>
      <c r="F55" s="109">
        <f>IF(E55=0,(D55*$G$4))+IF(E55=1,(D55*$L$4))+IF(E55=2,(D55*$K$4))+IF(E55=3,(D55*$J$4))+IF(E55=4,(D55*$I$4))+IF(E55=5,(D55*$H$4))</f>
        <v>0.2</v>
      </c>
      <c r="G55" s="110">
        <v>0</v>
      </c>
      <c r="H55" s="110">
        <f>F53/5</f>
        <v>0.2</v>
      </c>
      <c r="I55" s="110">
        <f>F53/4</f>
        <v>0.25</v>
      </c>
      <c r="J55" s="110">
        <f>F53/3</f>
        <v>0.33333333333333331</v>
      </c>
      <c r="K55" s="110">
        <f>F53/2</f>
        <v>0.5</v>
      </c>
      <c r="L55" s="110">
        <f>F53</f>
        <v>1</v>
      </c>
      <c r="M55" s="230" t="s">
        <v>156</v>
      </c>
      <c r="N55" s="231">
        <f>IF(M55="Sí",1)+IF(M55="No",0)</f>
        <v>1</v>
      </c>
      <c r="O55" s="232">
        <f>F55*N55</f>
        <v>0.2</v>
      </c>
    </row>
    <row r="56" spans="1:17" ht="14.4" customHeight="1">
      <c r="A56" s="6"/>
      <c r="B56" s="107" t="s">
        <v>215</v>
      </c>
      <c r="C56" s="214" t="s">
        <v>156</v>
      </c>
      <c r="D56" s="108">
        <f>IF(C56="Sí",1)+IF(C56="No",0)</f>
        <v>1</v>
      </c>
      <c r="E56" s="198"/>
      <c r="F56" s="109">
        <f>IF(E55=0,(D56*$G$4))+IF(E55=1,(D56*$L$4))+IF(E55=2,(D56*$K$4))+IF(E55=3,(D56*$J$4))+IF(E55=4,(D56*$I$4))+IF(E55=5,(D56*$H$4))</f>
        <v>0.2</v>
      </c>
      <c r="G56" s="110">
        <v>0</v>
      </c>
      <c r="H56" s="110">
        <f>F54/5</f>
        <v>0</v>
      </c>
      <c r="I56" s="110">
        <f>F54/4</f>
        <v>0</v>
      </c>
      <c r="J56" s="110">
        <f>F54/3</f>
        <v>0</v>
      </c>
      <c r="K56" s="110">
        <f>F54/2</f>
        <v>0</v>
      </c>
      <c r="L56" s="110">
        <f>F54</f>
        <v>0</v>
      </c>
      <c r="M56" s="230" t="s">
        <v>156</v>
      </c>
      <c r="N56" s="231">
        <f>IF(M56="Sí",1)+IF(M56="No",0)</f>
        <v>1</v>
      </c>
      <c r="O56" s="232">
        <f>F56*N56</f>
        <v>0.2</v>
      </c>
    </row>
    <row r="57" spans="1:17">
      <c r="A57" s="6"/>
      <c r="B57" s="107" t="s">
        <v>150</v>
      </c>
      <c r="C57" s="214" t="s">
        <v>156</v>
      </c>
      <c r="D57" s="108">
        <f>IF(C57="Sí",1)+IF(C57="No",0)</f>
        <v>1</v>
      </c>
      <c r="E57" s="198"/>
      <c r="F57" s="109">
        <f>IF(E55=0,(D57*$G$4))+IF(E55=1,(D57*$L$4))+IF(E55=2,(D57*$K$4))+IF(E55=3,(D57*$J$4))+IF(E55=4,(D57*$I$4))+IF(E55=5,(D57*$H$4))</f>
        <v>0.2</v>
      </c>
      <c r="G57" s="110">
        <v>0</v>
      </c>
      <c r="H57" s="110">
        <f>F55/5</f>
        <v>0.04</v>
      </c>
      <c r="I57" s="110">
        <f>F55/4</f>
        <v>0.05</v>
      </c>
      <c r="J57" s="110">
        <f>F55/3</f>
        <v>6.6666666666666666E-2</v>
      </c>
      <c r="K57" s="110">
        <f>F55/2</f>
        <v>0.1</v>
      </c>
      <c r="L57" s="110">
        <f>F55</f>
        <v>0.2</v>
      </c>
      <c r="M57" s="230" t="s">
        <v>156</v>
      </c>
      <c r="N57" s="231">
        <f>IF(M57="Sí",1)+IF(M57="No",0)</f>
        <v>1</v>
      </c>
      <c r="O57" s="232">
        <f>F57*N57</f>
        <v>0.2</v>
      </c>
    </row>
    <row r="58" spans="1:17" ht="15" customHeight="1" thickBot="1">
      <c r="A58" s="6"/>
      <c r="B58" s="107" t="s">
        <v>149</v>
      </c>
      <c r="C58" s="214" t="s">
        <v>156</v>
      </c>
      <c r="D58" s="108">
        <f>IF(C58="Sí",1)+IF(C58="No",0)</f>
        <v>1</v>
      </c>
      <c r="E58" s="198"/>
      <c r="F58" s="109">
        <f>IF(E55=0,(D58*$G$4))+IF(E55=1,(D58*$L$4))+IF(E55=2,(D58*$K$4))+IF(E55=3,(D58*$J$4))+IF(E55=4,(D58*$I$4))+IF(E55=5,(D58*$H$4))</f>
        <v>0.2</v>
      </c>
      <c r="G58" s="110">
        <v>0</v>
      </c>
      <c r="H58" s="110">
        <f>F56/5</f>
        <v>0.04</v>
      </c>
      <c r="I58" s="110">
        <f>F56/4</f>
        <v>0.05</v>
      </c>
      <c r="J58" s="110">
        <f>F56/3</f>
        <v>6.6666666666666666E-2</v>
      </c>
      <c r="K58" s="110">
        <f>F56/2</f>
        <v>0.1</v>
      </c>
      <c r="L58" s="110">
        <f>F56</f>
        <v>0.2</v>
      </c>
      <c r="M58" s="230" t="s">
        <v>156</v>
      </c>
      <c r="N58" s="231">
        <f>IF(M58="Sí",1)+IF(M58="No",0)</f>
        <v>1</v>
      </c>
      <c r="O58" s="232">
        <f>F58*N58</f>
        <v>0.2</v>
      </c>
    </row>
    <row r="59" spans="1:17" ht="15" thickBot="1">
      <c r="A59" s="6"/>
      <c r="B59" s="107" t="s">
        <v>151</v>
      </c>
      <c r="C59" s="214" t="s">
        <v>156</v>
      </c>
      <c r="D59" s="108">
        <f t="shared" ref="D59" si="5">IF(C59="Sí",1)+IF(C59="No",0)</f>
        <v>1</v>
      </c>
      <c r="E59" s="199"/>
      <c r="F59" s="109">
        <f>IF(E55=0,(D59*$G$4))+IF(E55=1,(D59*$L$4))+IF(E55=2,(D59*$K$4))+IF(E55=3,(D59*$J$4))+IF(E55=4,(D59*$I$4))+IF(E55=5,(D59*$H$4))</f>
        <v>0.2</v>
      </c>
      <c r="G59" s="110">
        <v>0</v>
      </c>
      <c r="H59" s="110">
        <f>F57/5</f>
        <v>0.04</v>
      </c>
      <c r="I59" s="110">
        <f>F57/4</f>
        <v>0.05</v>
      </c>
      <c r="J59" s="110">
        <f>F57/3</f>
        <v>6.6666666666666666E-2</v>
      </c>
      <c r="K59" s="110">
        <f>F57/2</f>
        <v>0.1</v>
      </c>
      <c r="L59" s="110">
        <f>F57</f>
        <v>0.2</v>
      </c>
      <c r="M59" s="230" t="s">
        <v>156</v>
      </c>
      <c r="N59" s="231">
        <f>IF(M59="Sí",1)+IF(M59="No",0)</f>
        <v>1</v>
      </c>
      <c r="O59" s="232">
        <f>F59*N59</f>
        <v>0.2</v>
      </c>
      <c r="P59" s="226">
        <f>O60</f>
        <v>1</v>
      </c>
      <c r="Q59" s="227">
        <f>IF(O60&gt;=70%,(O60))+IF(O60&lt;=70%,70%)</f>
        <v>1</v>
      </c>
    </row>
    <row r="60" spans="1:17">
      <c r="B60" s="5"/>
      <c r="C60" s="217"/>
      <c r="D60" s="5"/>
      <c r="E60" s="5"/>
      <c r="F60" s="5"/>
      <c r="G60" s="5"/>
      <c r="H60" s="5"/>
      <c r="I60" s="5"/>
      <c r="J60" s="5"/>
      <c r="K60" s="56"/>
      <c r="L60" s="56"/>
      <c r="M60" s="217"/>
      <c r="N60" s="217"/>
      <c r="O60" s="228">
        <f>SUM(O55:O59)</f>
        <v>1</v>
      </c>
    </row>
    <row r="62" spans="1:17" ht="28.8">
      <c r="A62" s="6"/>
      <c r="B62" s="6"/>
      <c r="C62" s="211" t="s">
        <v>213</v>
      </c>
      <c r="D62" s="42"/>
      <c r="E62" s="42"/>
      <c r="F62" s="25" t="s">
        <v>228</v>
      </c>
      <c r="G62" s="42"/>
      <c r="H62" s="42"/>
      <c r="M62" s="211" t="s">
        <v>155</v>
      </c>
      <c r="O62" s="156" t="s">
        <v>216</v>
      </c>
    </row>
    <row r="63" spans="1:17" ht="46.8" customHeight="1">
      <c r="A63" s="26" t="str">
        <f>'Tabla Resultados FC'!C60</f>
        <v>GDHE 1.7</v>
      </c>
      <c r="B63" s="30" t="str">
        <f>'Tabla Resultados FC'!D60</f>
        <v>Incluir estrategias participativas que implementen las líneas de actuación de la ordenación del territorio que mitiguen los impactos del cambio climático sobre las personas</v>
      </c>
      <c r="C63" s="212"/>
      <c r="D63" s="42"/>
      <c r="E63" s="42"/>
      <c r="F63" s="118">
        <v>1</v>
      </c>
      <c r="G63" s="42"/>
      <c r="H63" s="42"/>
      <c r="M63" s="212"/>
      <c r="O63" s="157"/>
    </row>
    <row r="64" spans="1:17">
      <c r="A64" s="6"/>
      <c r="B64" s="6"/>
      <c r="C64" s="213"/>
      <c r="D64" s="6"/>
      <c r="E64" s="6"/>
      <c r="F64" s="6"/>
      <c r="G64" s="6"/>
      <c r="H64" s="6"/>
      <c r="I64" s="6"/>
      <c r="J64" s="6"/>
      <c r="K64" s="6"/>
      <c r="L64" s="6"/>
      <c r="M64" s="213"/>
      <c r="N64" s="213"/>
      <c r="O64" s="223"/>
    </row>
    <row r="65" spans="1:20">
      <c r="A65" s="6"/>
      <c r="B65" s="107" t="s">
        <v>214</v>
      </c>
      <c r="C65" s="214" t="s">
        <v>156</v>
      </c>
      <c r="D65" s="108">
        <f>IF(C65="Sí",1)+IF(C65="No",0)</f>
        <v>1</v>
      </c>
      <c r="E65" s="197">
        <f>(COUNTIF(D65:D69,"1"))</f>
        <v>5</v>
      </c>
      <c r="F65" s="109">
        <f>IF(E65=0,(D65*$G$4))+IF(E65=1,(D65*$L$4))+IF(E65=2,(D65*$K$4))+IF(E65=3,(D65*$J$4))+IF(E65=4,(D65*$I$4))+IF(E65=5,(D65*$H$4))</f>
        <v>0.2</v>
      </c>
      <c r="G65" s="110">
        <v>0</v>
      </c>
      <c r="H65" s="110">
        <f>F63/5</f>
        <v>0.2</v>
      </c>
      <c r="I65" s="110">
        <f>F63/4</f>
        <v>0.25</v>
      </c>
      <c r="J65" s="110">
        <f>F63/3</f>
        <v>0.33333333333333331</v>
      </c>
      <c r="K65" s="110">
        <f>F63/2</f>
        <v>0.5</v>
      </c>
      <c r="L65" s="110">
        <f>F63</f>
        <v>1</v>
      </c>
      <c r="M65" s="230" t="s">
        <v>156</v>
      </c>
      <c r="N65" s="231">
        <f>IF(M65="Sí",1)+IF(M65="No",0)</f>
        <v>1</v>
      </c>
      <c r="O65" s="232">
        <f>F65*N65</f>
        <v>0.2</v>
      </c>
    </row>
    <row r="66" spans="1:20" ht="14.4" customHeight="1">
      <c r="A66" s="6"/>
      <c r="B66" s="107" t="s">
        <v>215</v>
      </c>
      <c r="C66" s="214" t="s">
        <v>156</v>
      </c>
      <c r="D66" s="108">
        <f>IF(C66="Sí",1)+IF(C66="No",0)</f>
        <v>1</v>
      </c>
      <c r="E66" s="198"/>
      <c r="F66" s="109">
        <f>IF(E65=0,(D66*$G$4))+IF(E65=1,(D66*$L$4))+IF(E65=2,(D66*$K$4))+IF(E65=3,(D66*$J$4))+IF(E65=4,(D66*$I$4))+IF(E65=5,(D66*$H$4))</f>
        <v>0.2</v>
      </c>
      <c r="G66" s="110">
        <v>0</v>
      </c>
      <c r="H66" s="110">
        <f>F64/5</f>
        <v>0</v>
      </c>
      <c r="I66" s="110">
        <f>F64/4</f>
        <v>0</v>
      </c>
      <c r="J66" s="110">
        <f>F64/3</f>
        <v>0</v>
      </c>
      <c r="K66" s="110">
        <f>F64/2</f>
        <v>0</v>
      </c>
      <c r="L66" s="110">
        <f>F64</f>
        <v>0</v>
      </c>
      <c r="M66" s="230" t="s">
        <v>156</v>
      </c>
      <c r="N66" s="231">
        <f>IF(M66="Sí",1)+IF(M66="No",0)</f>
        <v>1</v>
      </c>
      <c r="O66" s="232">
        <f>F66*N66</f>
        <v>0.2</v>
      </c>
    </row>
    <row r="67" spans="1:20">
      <c r="A67" s="6"/>
      <c r="B67" s="107" t="s">
        <v>150</v>
      </c>
      <c r="C67" s="214" t="s">
        <v>156</v>
      </c>
      <c r="D67" s="108">
        <f>IF(C67="Sí",1)+IF(C67="No",0)</f>
        <v>1</v>
      </c>
      <c r="E67" s="198"/>
      <c r="F67" s="109">
        <f>IF(E65=0,(D67*$G$4))+IF(E65=1,(D67*$L$4))+IF(E65=2,(D67*$K$4))+IF(E65=3,(D67*$J$4))+IF(E65=4,(D67*$I$4))+IF(E65=5,(D67*$H$4))</f>
        <v>0.2</v>
      </c>
      <c r="G67" s="110">
        <v>0</v>
      </c>
      <c r="H67" s="110">
        <f>F65/5</f>
        <v>0.04</v>
      </c>
      <c r="I67" s="110">
        <f>F65/4</f>
        <v>0.05</v>
      </c>
      <c r="J67" s="110">
        <f>F65/3</f>
        <v>6.6666666666666666E-2</v>
      </c>
      <c r="K67" s="110">
        <f>F65/2</f>
        <v>0.1</v>
      </c>
      <c r="L67" s="110">
        <f>F65</f>
        <v>0.2</v>
      </c>
      <c r="M67" s="230" t="s">
        <v>156</v>
      </c>
      <c r="N67" s="231">
        <f>IF(M67="Sí",1)+IF(M67="No",0)</f>
        <v>1</v>
      </c>
      <c r="O67" s="232">
        <f>F67*N67</f>
        <v>0.2</v>
      </c>
    </row>
    <row r="68" spans="1:20" ht="15" customHeight="1" thickBot="1">
      <c r="A68" s="6"/>
      <c r="B68" s="107" t="s">
        <v>149</v>
      </c>
      <c r="C68" s="214" t="s">
        <v>156</v>
      </c>
      <c r="D68" s="108">
        <f>IF(C68="Sí",1)+IF(C68="No",0)</f>
        <v>1</v>
      </c>
      <c r="E68" s="198"/>
      <c r="F68" s="109">
        <f>IF(E65=0,(D68*$G$4))+IF(E65=1,(D68*$L$4))+IF(E65=2,(D68*$K$4))+IF(E65=3,(D68*$J$4))+IF(E65=4,(D68*$I$4))+IF(E65=5,(D68*$H$4))</f>
        <v>0.2</v>
      </c>
      <c r="G68" s="110">
        <v>0</v>
      </c>
      <c r="H68" s="110">
        <f>F66/5</f>
        <v>0.04</v>
      </c>
      <c r="I68" s="110">
        <f>F66/4</f>
        <v>0.05</v>
      </c>
      <c r="J68" s="110">
        <f>F66/3</f>
        <v>6.6666666666666666E-2</v>
      </c>
      <c r="K68" s="110">
        <f>F66/2</f>
        <v>0.1</v>
      </c>
      <c r="L68" s="110">
        <f>F66</f>
        <v>0.2</v>
      </c>
      <c r="M68" s="230" t="s">
        <v>156</v>
      </c>
      <c r="N68" s="231">
        <f>IF(M68="Sí",1)+IF(M68="No",0)</f>
        <v>1</v>
      </c>
      <c r="O68" s="232">
        <f>F68*N68</f>
        <v>0.2</v>
      </c>
    </row>
    <row r="69" spans="1:20" ht="15" thickBot="1">
      <c r="A69" s="6"/>
      <c r="B69" s="107" t="s">
        <v>151</v>
      </c>
      <c r="C69" s="214" t="s">
        <v>156</v>
      </c>
      <c r="D69" s="108">
        <f t="shared" ref="D69" si="6">IF(C69="Sí",1)+IF(C69="No",0)</f>
        <v>1</v>
      </c>
      <c r="E69" s="199"/>
      <c r="F69" s="109">
        <f>IF(E65=0,(D69*$G$4))+IF(E65=1,(D69*$L$4))+IF(E65=2,(D69*$K$4))+IF(E65=3,(D69*$J$4))+IF(E65=4,(D69*$I$4))+IF(E65=5,(D69*$H$4))</f>
        <v>0.2</v>
      </c>
      <c r="G69" s="110">
        <v>0</v>
      </c>
      <c r="H69" s="110">
        <f>F67/5</f>
        <v>0.04</v>
      </c>
      <c r="I69" s="110">
        <f>F67/4</f>
        <v>0.05</v>
      </c>
      <c r="J69" s="110">
        <f>F67/3</f>
        <v>6.6666666666666666E-2</v>
      </c>
      <c r="K69" s="110">
        <f>F67/2</f>
        <v>0.1</v>
      </c>
      <c r="L69" s="110">
        <f>F67</f>
        <v>0.2</v>
      </c>
      <c r="M69" s="230" t="s">
        <v>156</v>
      </c>
      <c r="N69" s="231">
        <f>IF(M69="Sí",1)+IF(M69="No",0)</f>
        <v>1</v>
      </c>
      <c r="O69" s="232">
        <f>F69*N69</f>
        <v>0.2</v>
      </c>
      <c r="P69" s="226">
        <f>O70</f>
        <v>1</v>
      </c>
      <c r="Q69" s="227">
        <f>IF(O70&gt;=70%,(O70))+IF(O70&lt;=70%,70%)</f>
        <v>1</v>
      </c>
    </row>
    <row r="70" spans="1:20">
      <c r="B70" s="5"/>
      <c r="C70" s="217"/>
      <c r="D70" s="5"/>
      <c r="E70" s="5"/>
      <c r="F70" s="5"/>
      <c r="G70" s="5"/>
      <c r="H70" s="5"/>
      <c r="I70" s="5"/>
      <c r="J70" s="5"/>
      <c r="K70" s="56"/>
      <c r="L70" s="56"/>
      <c r="M70" s="217"/>
      <c r="N70" s="217"/>
      <c r="O70" s="228">
        <f>SUM(O65:O69)</f>
        <v>1</v>
      </c>
    </row>
    <row r="71" spans="1:20">
      <c r="A71" s="119"/>
      <c r="B71" s="119"/>
      <c r="C71" s="229"/>
      <c r="D71" s="119"/>
      <c r="E71" s="119"/>
      <c r="F71" s="119"/>
      <c r="G71" s="119"/>
      <c r="H71" s="119"/>
      <c r="I71" s="119"/>
      <c r="J71" s="119"/>
      <c r="K71" s="119"/>
      <c r="L71" s="119"/>
      <c r="M71" s="229"/>
      <c r="N71" s="229"/>
      <c r="O71" s="233"/>
      <c r="P71" s="233"/>
      <c r="Q71" s="233"/>
      <c r="R71" s="119"/>
      <c r="S71" s="119"/>
      <c r="T71" s="119"/>
    </row>
    <row r="72" spans="1:20" ht="28.8">
      <c r="A72" s="6"/>
      <c r="B72" s="6"/>
      <c r="C72" s="211" t="s">
        <v>213</v>
      </c>
      <c r="D72" s="42"/>
      <c r="E72" s="42"/>
      <c r="F72" s="25" t="s">
        <v>228</v>
      </c>
      <c r="G72" s="42"/>
      <c r="H72" s="42"/>
      <c r="M72" s="211" t="s">
        <v>155</v>
      </c>
      <c r="O72" s="156" t="s">
        <v>216</v>
      </c>
    </row>
    <row r="73" spans="1:20">
      <c r="A73" s="26" t="str">
        <f>'Tabla Resultados FC'!C70</f>
        <v>GDHE 4.2</v>
      </c>
      <c r="B73" s="30" t="str">
        <f>'Tabla Resultados FC'!D70</f>
        <v>Empleo verde</v>
      </c>
      <c r="C73" s="212"/>
      <c r="D73" s="42"/>
      <c r="E73" s="42"/>
      <c r="F73" s="118">
        <v>1</v>
      </c>
      <c r="G73" s="42"/>
      <c r="H73" s="42"/>
      <c r="M73" s="212"/>
      <c r="O73" s="157"/>
    </row>
    <row r="74" spans="1:20">
      <c r="A74" s="6"/>
      <c r="B74" s="6"/>
      <c r="C74" s="213"/>
      <c r="D74" s="6"/>
      <c r="E74" s="6"/>
      <c r="F74" s="6"/>
      <c r="G74" s="6"/>
      <c r="H74" s="6"/>
      <c r="I74" s="6"/>
      <c r="J74" s="6"/>
      <c r="K74" s="6"/>
      <c r="L74" s="6"/>
      <c r="M74" s="213"/>
      <c r="N74" s="213"/>
      <c r="O74" s="223"/>
    </row>
    <row r="75" spans="1:20">
      <c r="A75" s="6"/>
      <c r="B75" s="107" t="s">
        <v>214</v>
      </c>
      <c r="C75" s="214" t="s">
        <v>156</v>
      </c>
      <c r="D75" s="108">
        <f>IF(C75="Sí",1)+IF(C75="No",0)</f>
        <v>1</v>
      </c>
      <c r="E75" s="197">
        <f>(COUNTIF(D75:D79,"1"))</f>
        <v>5</v>
      </c>
      <c r="F75" s="109">
        <f>IF($E$4=0,(D75*$G$4))+IF($E$4=1,(D75*$L$4))+IF($E$4=2,(D75*$K$4))+IF($E$4=3,(D75*$J$4))+IF($E$4=4,(D75*$I$4))+IF($E$4=5,(D75*$H$4))</f>
        <v>0.2</v>
      </c>
      <c r="G75" s="110">
        <v>0</v>
      </c>
      <c r="H75" s="110">
        <f>F73/5</f>
        <v>0.2</v>
      </c>
      <c r="I75" s="110">
        <f>F73/4</f>
        <v>0.25</v>
      </c>
      <c r="J75" s="110">
        <f>F73/3</f>
        <v>0.33333333333333331</v>
      </c>
      <c r="K75" s="110">
        <f>F73/2</f>
        <v>0.5</v>
      </c>
      <c r="L75" s="110">
        <f>F73</f>
        <v>1</v>
      </c>
      <c r="M75" s="230" t="s">
        <v>156</v>
      </c>
      <c r="N75" s="231">
        <f>IF(M75="Sí",1)+IF(M75="No",0)</f>
        <v>1</v>
      </c>
      <c r="O75" s="232">
        <f>F75*N75</f>
        <v>0.2</v>
      </c>
    </row>
    <row r="76" spans="1:20" ht="14.4" customHeight="1">
      <c r="A76" s="6"/>
      <c r="B76" s="107" t="s">
        <v>215</v>
      </c>
      <c r="C76" s="214" t="s">
        <v>156</v>
      </c>
      <c r="D76" s="108">
        <f>IF(C76="Sí",1)+IF(C76="No",0)</f>
        <v>1</v>
      </c>
      <c r="E76" s="198"/>
      <c r="F76" s="109">
        <f>IF($E$4=0,(D76*$G$4))+IF($E$4=1,(D76*$L$4))+IF($E$4=2,(D76*$K$4))+IF($E$4=3,(D76*$J$4))+IF($E$4=4,(D76*$I$4))+IF($E$4=5,(D76*$H$4))</f>
        <v>0.2</v>
      </c>
      <c r="G76" s="110">
        <v>0</v>
      </c>
      <c r="H76" s="110">
        <f>F74/5</f>
        <v>0</v>
      </c>
      <c r="I76" s="110">
        <f>F74/4</f>
        <v>0</v>
      </c>
      <c r="J76" s="110">
        <f>F74/3</f>
        <v>0</v>
      </c>
      <c r="K76" s="110">
        <f>F74/2</f>
        <v>0</v>
      </c>
      <c r="L76" s="110">
        <f>F74</f>
        <v>0</v>
      </c>
      <c r="M76" s="230" t="s">
        <v>156</v>
      </c>
      <c r="N76" s="231">
        <f>IF(M76="Sí",1)+IF(M76="No",0)</f>
        <v>1</v>
      </c>
      <c r="O76" s="232">
        <f>F76*N76</f>
        <v>0.2</v>
      </c>
    </row>
    <row r="77" spans="1:20">
      <c r="A77" s="6"/>
      <c r="B77" s="107" t="s">
        <v>150</v>
      </c>
      <c r="C77" s="214" t="s">
        <v>156</v>
      </c>
      <c r="D77" s="108">
        <f>IF(C77="Sí",1)+IF(C77="No",0)</f>
        <v>1</v>
      </c>
      <c r="E77" s="198"/>
      <c r="F77" s="109">
        <f>IF($E$4=0,(D77*$G$4))+IF($E$4=1,(D77*$L$4))+IF($E$4=2,(D77*$K$4))+IF($E$4=3,(D77*$J$4))+IF($E$4=4,(D77*$I$4))+IF($E$4=5,(D77*$H$4))</f>
        <v>0.2</v>
      </c>
      <c r="G77" s="110">
        <v>0</v>
      </c>
      <c r="H77" s="110">
        <f>F75/5</f>
        <v>0.04</v>
      </c>
      <c r="I77" s="110">
        <f>F75/4</f>
        <v>0.05</v>
      </c>
      <c r="J77" s="110">
        <f>F75/3</f>
        <v>6.6666666666666666E-2</v>
      </c>
      <c r="K77" s="110">
        <f>F75/2</f>
        <v>0.1</v>
      </c>
      <c r="L77" s="110">
        <f>F75</f>
        <v>0.2</v>
      </c>
      <c r="M77" s="230" t="s">
        <v>156</v>
      </c>
      <c r="N77" s="231">
        <f>IF(M77="Sí",1)+IF(M77="No",0)</f>
        <v>1</v>
      </c>
      <c r="O77" s="232">
        <f>F77*N77</f>
        <v>0.2</v>
      </c>
    </row>
    <row r="78" spans="1:20" ht="15" customHeight="1" thickBot="1">
      <c r="A78" s="6"/>
      <c r="B78" s="107" t="s">
        <v>149</v>
      </c>
      <c r="C78" s="214" t="s">
        <v>156</v>
      </c>
      <c r="D78" s="108">
        <f>IF(C78="Sí",1)+IF(C78="No",0)</f>
        <v>1</v>
      </c>
      <c r="E78" s="198"/>
      <c r="F78" s="109">
        <f>IF($E$4=0,(D78*$G$4))+IF($E$4=1,(D78*$L$4))+IF($E$4=2,(D78*$K$4))+IF($E$4=3,(D78*$J$4))+IF($E$4=4,(D78*$I$4))+IF($E$4=5,(D78*$H$4))</f>
        <v>0.2</v>
      </c>
      <c r="G78" s="110">
        <v>0</v>
      </c>
      <c r="H78" s="110">
        <f>F76/5</f>
        <v>0.04</v>
      </c>
      <c r="I78" s="110">
        <f>F76/4</f>
        <v>0.05</v>
      </c>
      <c r="J78" s="110">
        <f>F76/3</f>
        <v>6.6666666666666666E-2</v>
      </c>
      <c r="K78" s="110">
        <f>F76/2</f>
        <v>0.1</v>
      </c>
      <c r="L78" s="110">
        <f>F76</f>
        <v>0.2</v>
      </c>
      <c r="M78" s="230" t="s">
        <v>156</v>
      </c>
      <c r="N78" s="231">
        <f>IF(M78="Sí",1)+IF(M78="No",0)</f>
        <v>1</v>
      </c>
      <c r="O78" s="232">
        <f>F78*N78</f>
        <v>0.2</v>
      </c>
    </row>
    <row r="79" spans="1:20" ht="15" thickBot="1">
      <c r="A79" s="6"/>
      <c r="B79" s="107" t="s">
        <v>151</v>
      </c>
      <c r="C79" s="214" t="s">
        <v>156</v>
      </c>
      <c r="D79" s="108">
        <f t="shared" ref="D79" si="7">IF(C79="Sí",1)+IF(C79="No",0)</f>
        <v>1</v>
      </c>
      <c r="E79" s="199"/>
      <c r="F79" s="109">
        <f>IF($E$4=0,(D79*$G$4))+IF($E$4=1,(D79*$L$4))+IF($E$4=2,(D79*$K$4))+IF($E$4=3,(D79*$J$4))+IF($E$4=4,(D79*$I$4))+IF($E$4=5,(D79*$H$4))</f>
        <v>0.2</v>
      </c>
      <c r="G79" s="110">
        <v>0</v>
      </c>
      <c r="H79" s="110">
        <f>F77/5</f>
        <v>0.04</v>
      </c>
      <c r="I79" s="110">
        <f>F77/4</f>
        <v>0.05</v>
      </c>
      <c r="J79" s="110">
        <f>F77/3</f>
        <v>6.6666666666666666E-2</v>
      </c>
      <c r="K79" s="110">
        <f>F77/2</f>
        <v>0.1</v>
      </c>
      <c r="L79" s="110">
        <f>F77</f>
        <v>0.2</v>
      </c>
      <c r="M79" s="230" t="s">
        <v>156</v>
      </c>
      <c r="N79" s="231">
        <f>IF(M79="Sí",1)+IF(M79="No",0)</f>
        <v>1</v>
      </c>
      <c r="O79" s="232">
        <f>F79*N79</f>
        <v>0.2</v>
      </c>
      <c r="P79" s="226">
        <f>O80</f>
        <v>1</v>
      </c>
      <c r="Q79" s="227">
        <f>IF(O80&gt;=70%,(O80))+IF(O80&lt;=70%,70%)</f>
        <v>1</v>
      </c>
    </row>
    <row r="80" spans="1:20">
      <c r="B80" s="5"/>
      <c r="C80" s="217"/>
      <c r="D80" s="5"/>
      <c r="E80" s="5"/>
      <c r="F80" s="5"/>
      <c r="G80" s="5"/>
      <c r="H80" s="5"/>
      <c r="I80" s="5"/>
      <c r="J80" s="5"/>
      <c r="K80" s="56">
        <f>SUM(K75:K79)</f>
        <v>0.79999999999999993</v>
      </c>
      <c r="L80" s="56"/>
      <c r="M80" s="217"/>
      <c r="N80" s="217"/>
      <c r="O80" s="228">
        <f>SUM(O75:O79)</f>
        <v>1</v>
      </c>
    </row>
  </sheetData>
  <sheetProtection password="C1EC" sheet="1" objects="1" scenarios="1"/>
  <mergeCells count="32">
    <mergeCell ref="E75:E79"/>
    <mergeCell ref="E55:E59"/>
    <mergeCell ref="C62:C63"/>
    <mergeCell ref="M62:M63"/>
    <mergeCell ref="O62:O63"/>
    <mergeCell ref="E65:E69"/>
    <mergeCell ref="C72:C73"/>
    <mergeCell ref="M72:M73"/>
    <mergeCell ref="O72:O73"/>
    <mergeCell ref="C52:C53"/>
    <mergeCell ref="M52:M53"/>
    <mergeCell ref="O52:O53"/>
    <mergeCell ref="E15:E19"/>
    <mergeCell ref="C22:C23"/>
    <mergeCell ref="M22:M23"/>
    <mergeCell ref="O22:O23"/>
    <mergeCell ref="E25:E29"/>
    <mergeCell ref="C32:C33"/>
    <mergeCell ref="M32:M33"/>
    <mergeCell ref="O32:O33"/>
    <mergeCell ref="E35:E39"/>
    <mergeCell ref="C42:C43"/>
    <mergeCell ref="M42:M43"/>
    <mergeCell ref="O42:O43"/>
    <mergeCell ref="E45:E49"/>
    <mergeCell ref="C1:C2"/>
    <mergeCell ref="M1:M2"/>
    <mergeCell ref="O1:O2"/>
    <mergeCell ref="E4:E8"/>
    <mergeCell ref="C12:C13"/>
    <mergeCell ref="M12:M13"/>
    <mergeCell ref="O12:O13"/>
  </mergeCells>
  <dataValidations count="1">
    <dataValidation type="list" allowBlank="1" showInputMessage="1" showErrorMessage="1" errorTitle="Dato inválido" error="Por favor seleccione Sí o No" sqref="C55:C59 M35:M39 C65:C69 M45:M49 M55:M59 C4:C8 M75:M79 M4:M8 C45:C49 C75:C79 M25:M29 C15:C19 C35:C39 C25:C29 M15:M19 M65:M69">
      <formula1>"Sí,No"</formula1>
    </dataValidation>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sheetPr>
    <tabColor theme="2" tint="-0.249977111117893"/>
  </sheetPr>
  <dimension ref="A1:Z192"/>
  <sheetViews>
    <sheetView showGridLines="0" zoomScale="55" zoomScaleNormal="55" workbookViewId="0">
      <selection activeCell="AA19" sqref="AA19"/>
    </sheetView>
  </sheetViews>
  <sheetFormatPr baseColWidth="10" defaultRowHeight="14.4"/>
  <cols>
    <col min="1" max="1" width="14.77734375" customWidth="1"/>
    <col min="2" max="2" width="72.21875" customWidth="1"/>
    <col min="3" max="3" width="17.88671875" style="218" customWidth="1"/>
    <col min="4" max="5" width="17.88671875" hidden="1" customWidth="1"/>
    <col min="6" max="6" width="25.21875" customWidth="1"/>
    <col min="7" max="12" width="8.77734375" hidden="1" customWidth="1"/>
    <col min="13" max="13" width="10.88671875" hidden="1" customWidth="1"/>
    <col min="14" max="14" width="11.44140625" hidden="1" customWidth="1"/>
    <col min="15" max="15" width="9.44140625" hidden="1" customWidth="1"/>
    <col min="16" max="16" width="8.6640625" hidden="1" customWidth="1"/>
    <col min="17" max="17" width="10.5546875" hidden="1" customWidth="1"/>
    <col min="18" max="18" width="11.33203125" hidden="1" customWidth="1"/>
    <col min="19" max="19" width="18.21875" style="218" customWidth="1"/>
    <col min="20" max="20" width="15.5546875" style="218" hidden="1" customWidth="1"/>
    <col min="21" max="21" width="25.33203125" style="222" customWidth="1"/>
    <col min="22" max="22" width="13.44140625" style="222" hidden="1" customWidth="1"/>
    <col min="23" max="23" width="11.5546875" style="222"/>
  </cols>
  <sheetData>
    <row r="1" spans="1:23" ht="28.8">
      <c r="A1" s="6"/>
      <c r="B1" s="6"/>
      <c r="C1" s="211" t="s">
        <v>213</v>
      </c>
      <c r="D1" s="42"/>
      <c r="E1" s="42"/>
      <c r="F1" s="25" t="s">
        <v>229</v>
      </c>
      <c r="S1" s="211" t="s">
        <v>155</v>
      </c>
      <c r="U1" s="156" t="s">
        <v>222</v>
      </c>
    </row>
    <row r="2" spans="1:23">
      <c r="A2" s="26" t="str">
        <f>'Tabla Resultados FC'!C10</f>
        <v>MOT.1.1</v>
      </c>
      <c r="B2" s="30" t="str">
        <f>'Tabla Resultados FC'!D10</f>
        <v xml:space="preserve"> IV-A Elemento estructurante del territorio</v>
      </c>
      <c r="C2" s="212"/>
      <c r="D2" s="42"/>
      <c r="E2" s="42"/>
      <c r="F2" s="128">
        <v>1</v>
      </c>
      <c r="S2" s="212"/>
      <c r="U2" s="157"/>
    </row>
    <row r="3" spans="1:23">
      <c r="A3" s="6"/>
      <c r="B3" s="6"/>
      <c r="C3" s="213"/>
      <c r="D3" s="6"/>
      <c r="E3" s="6"/>
      <c r="F3" s="6"/>
      <c r="G3" s="125"/>
      <c r="H3" s="125"/>
      <c r="I3" s="125"/>
      <c r="J3" s="125"/>
      <c r="K3" s="125"/>
      <c r="L3" s="125"/>
      <c r="M3" s="125"/>
      <c r="N3" s="125"/>
      <c r="O3" s="125"/>
      <c r="P3" s="125"/>
      <c r="Q3" s="125"/>
      <c r="R3" s="125"/>
      <c r="S3" s="213"/>
      <c r="T3" s="213"/>
      <c r="U3" s="223"/>
    </row>
    <row r="4" spans="1:23" ht="28.8">
      <c r="A4" s="203" t="s">
        <v>217</v>
      </c>
      <c r="B4" s="126" t="s">
        <v>200</v>
      </c>
      <c r="C4" s="234" t="s">
        <v>156</v>
      </c>
      <c r="D4" s="116">
        <f>IF(C4="Sí",1)+IF(C4="No",0)</f>
        <v>1</v>
      </c>
      <c r="E4" s="206">
        <f>(COUNTIF(D4:D14,"1"))</f>
        <v>11</v>
      </c>
      <c r="F4" s="127">
        <f>IF(E4=0,(D4*$G$4))+IF(E4=11,(D4*$H$4))+IF(E4=10,(D4*$I$4))+IF(E4=9,(D4*$J$4))+IF(E4=8,(D4*$K$4))+IF(E4=7,(D4*$L$4))+IF(E4=6,(D4*$M$4))+IF(E4=5,(D4*$N$4))+IF(E4=4,(D4*$O$4))+IF(E4=3,(D4*$P$4))+IF(E4=2,(D4*$Q$4))+IF(E4=1,(D4*$R$4))</f>
        <v>9.0909090909090912E-2</v>
      </c>
      <c r="G4" s="117">
        <v>0</v>
      </c>
      <c r="H4" s="117">
        <f>F2/11</f>
        <v>9.0909090909090912E-2</v>
      </c>
      <c r="I4" s="117">
        <f>F2/10</f>
        <v>0.1</v>
      </c>
      <c r="J4" s="117">
        <f>F2/9</f>
        <v>0.1111111111111111</v>
      </c>
      <c r="K4" s="117">
        <f>F2/8</f>
        <v>0.125</v>
      </c>
      <c r="L4" s="117">
        <f>F2/7</f>
        <v>0.14285714285714285</v>
      </c>
      <c r="M4" s="117">
        <f>F2/6</f>
        <v>0.16666666666666666</v>
      </c>
      <c r="N4" s="117">
        <f>F2/5</f>
        <v>0.2</v>
      </c>
      <c r="O4" s="117">
        <f>F2/4</f>
        <v>0.25</v>
      </c>
      <c r="P4" s="117">
        <f>F2/3</f>
        <v>0.33333333333333331</v>
      </c>
      <c r="Q4" s="117">
        <f>F2/2</f>
        <v>0.5</v>
      </c>
      <c r="R4" s="117">
        <f>F2/1</f>
        <v>1</v>
      </c>
      <c r="S4" s="234" t="s">
        <v>156</v>
      </c>
      <c r="T4" s="235">
        <f>IF(S4="Sí",1)+IF(S4="No",0)</f>
        <v>1</v>
      </c>
      <c r="U4" s="236">
        <f>F4*T4</f>
        <v>9.0909090909090912E-2</v>
      </c>
    </row>
    <row r="5" spans="1:23" ht="28.8">
      <c r="A5" s="204"/>
      <c r="B5" s="126" t="s">
        <v>204</v>
      </c>
      <c r="C5" s="234" t="s">
        <v>156</v>
      </c>
      <c r="D5" s="116">
        <f t="shared" ref="D5:D9" si="0">IF(C5="Sí",1)+IF(C5="No",0)</f>
        <v>1</v>
      </c>
      <c r="E5" s="207"/>
      <c r="F5" s="127">
        <f>IF(E4=0,(D5*$G$4))+IF(E4=11,(D5*$H$4))+IF(E4=10,(D5*$I$4))+IF(E4=9,(D5*$J$4))+IF(E4=8,(D5*$K$4))+IF(E4=7,(D5*$L$4))+IF(E4=6,(D5*$M$4))+IF(E4=5,(D5*$N$4))+IF(E4=4,(D5*$O$4))+IF(E4=3,(D5*$P$4))+IF(E4=2,(D5*$Q$4))+IF(E4=1,(D5*$R$4))</f>
        <v>9.0909090909090912E-2</v>
      </c>
      <c r="G5" s="117"/>
      <c r="H5" s="117"/>
      <c r="I5" s="117"/>
      <c r="J5" s="117"/>
      <c r="K5" s="117"/>
      <c r="L5" s="117"/>
      <c r="M5" s="117"/>
      <c r="N5" s="117"/>
      <c r="O5" s="117"/>
      <c r="P5" s="117"/>
      <c r="Q5" s="117"/>
      <c r="R5" s="117"/>
      <c r="S5" s="234" t="s">
        <v>156</v>
      </c>
      <c r="T5" s="235">
        <f t="shared" ref="T5:T14" si="1">IF(S5="Sí",1)+IF(S5="No",0)</f>
        <v>1</v>
      </c>
      <c r="U5" s="236">
        <f t="shared" ref="U5:U14" si="2">F5*T5</f>
        <v>9.0909090909090912E-2</v>
      </c>
    </row>
    <row r="6" spans="1:23" ht="28.8">
      <c r="A6" s="205"/>
      <c r="B6" s="126" t="s">
        <v>208</v>
      </c>
      <c r="C6" s="234" t="s">
        <v>156</v>
      </c>
      <c r="D6" s="116">
        <f t="shared" si="0"/>
        <v>1</v>
      </c>
      <c r="E6" s="207"/>
      <c r="F6" s="127">
        <f>IF(E4=0,(D6*$G$4))+IF(E4=11,(D6*$H$4))+IF(E4=10,(D6*$I$4))+IF(E4=9,(D6*$J$4))+IF(E4=8,(D6*$K$4))+IF(E4=7,(D6*$L$4))+IF(E4=6,(D6*$M$4))+IF(E4=5,(D6*$N$4))+IF(E4=4,(D6*$O$4))+IF(E4=3,(D6*$P$4))+IF(E4=2,(D6*$Q$4))+IF(E4=1,(D6*$R$4))</f>
        <v>9.0909090909090912E-2</v>
      </c>
      <c r="G6" s="117"/>
      <c r="H6" s="117"/>
      <c r="I6" s="117"/>
      <c r="J6" s="117"/>
      <c r="K6" s="117"/>
      <c r="L6" s="117"/>
      <c r="M6" s="117"/>
      <c r="N6" s="117"/>
      <c r="O6" s="117"/>
      <c r="P6" s="117"/>
      <c r="Q6" s="117"/>
      <c r="R6" s="117"/>
      <c r="S6" s="234" t="s">
        <v>156</v>
      </c>
      <c r="T6" s="235">
        <f t="shared" si="1"/>
        <v>1</v>
      </c>
      <c r="U6" s="236">
        <f t="shared" si="2"/>
        <v>9.0909090909090912E-2</v>
      </c>
    </row>
    <row r="7" spans="1:23" ht="28.8">
      <c r="A7" s="203" t="s">
        <v>218</v>
      </c>
      <c r="B7" s="126" t="s">
        <v>201</v>
      </c>
      <c r="C7" s="234" t="s">
        <v>156</v>
      </c>
      <c r="D7" s="116">
        <f t="shared" si="0"/>
        <v>1</v>
      </c>
      <c r="E7" s="207"/>
      <c r="F7" s="127">
        <f>IF(E4=0,(D7*$G$4))+IF(E4=11,(D7*$H$4))+IF(E4=10,(D7*$I$4))+IF(E4=9,(D7*$J$4))+IF(E4=8,(D7*$K$4))+IF(E4=7,(D7*$L$4))+IF(E4=6,(D7*$M$4))+IF(E4=5,(D7*$N$4))+IF(E4=4,(D7*$O$4))+IF(E4=3,(D7*$P$4))+IF(E4=2,(D7*$Q$4))+IF(E4=1,(D7*$R$4))</f>
        <v>9.0909090909090912E-2</v>
      </c>
      <c r="G7" s="117"/>
      <c r="H7" s="117"/>
      <c r="I7" s="117"/>
      <c r="J7" s="117"/>
      <c r="K7" s="117"/>
      <c r="L7" s="117"/>
      <c r="M7" s="117"/>
      <c r="N7" s="117"/>
      <c r="O7" s="117"/>
      <c r="P7" s="117"/>
      <c r="Q7" s="117"/>
      <c r="R7" s="117"/>
      <c r="S7" s="234" t="s">
        <v>156</v>
      </c>
      <c r="T7" s="235">
        <f t="shared" si="1"/>
        <v>1</v>
      </c>
      <c r="U7" s="236">
        <f t="shared" si="2"/>
        <v>9.0909090909090912E-2</v>
      </c>
    </row>
    <row r="8" spans="1:23">
      <c r="A8" s="204"/>
      <c r="B8" s="126" t="s">
        <v>205</v>
      </c>
      <c r="C8" s="234" t="s">
        <v>156</v>
      </c>
      <c r="D8" s="116">
        <f t="shared" si="0"/>
        <v>1</v>
      </c>
      <c r="E8" s="207"/>
      <c r="F8" s="127">
        <f>IF(E4=0,(D8*$G$4))+IF(E4=11,(D8*$H$4))+IF(E4=10,(D8*$I$4))+IF(E4=9,(D8*$J$4))+IF(E4=8,(D8*$K$4))+IF(E4=7,(D8*$L$4))+IF(E4=6,(D8*$M$4))+IF(E4=5,(D8*$N$4))+IF(E4=4,(D8*$O$4))+IF(E4=3,(D8*$P$4))+IF(E4=2,(D8*$Q$4))+IF(E4=1,(D8*$R$4))</f>
        <v>9.0909090909090912E-2</v>
      </c>
      <c r="G8" s="117"/>
      <c r="H8" s="117"/>
      <c r="I8" s="117"/>
      <c r="J8" s="117"/>
      <c r="K8" s="117"/>
      <c r="L8" s="117"/>
      <c r="M8" s="117"/>
      <c r="N8" s="117"/>
      <c r="O8" s="117"/>
      <c r="P8" s="117"/>
      <c r="Q8" s="117"/>
      <c r="R8" s="117"/>
      <c r="S8" s="234" t="s">
        <v>156</v>
      </c>
      <c r="T8" s="235">
        <f t="shared" si="1"/>
        <v>1</v>
      </c>
      <c r="U8" s="236">
        <f t="shared" si="2"/>
        <v>9.0909090909090912E-2</v>
      </c>
    </row>
    <row r="9" spans="1:23">
      <c r="A9" s="205"/>
      <c r="B9" s="126" t="s">
        <v>209</v>
      </c>
      <c r="C9" s="234" t="s">
        <v>156</v>
      </c>
      <c r="D9" s="116">
        <f t="shared" si="0"/>
        <v>1</v>
      </c>
      <c r="E9" s="207"/>
      <c r="F9" s="127">
        <f>IF(E4=0,(D9*$G$4))+IF(E4=11,(D9*$H$4))+IF(E4=10,(D9*$I$4))+IF(E4=9,(D9*$J$4))+IF(E4=8,(D9*$K$4))+IF(E4=7,(D9*$L$4))+IF(E4=6,(D9*$M$4))+IF(E4=5,(D9*$N$4))+IF(E4=4,(D9*$O$4))+IF(E4=3,(D9*$P$4))+IF(E4=2,(D9*$Q$4))+IF(E4=1,(D9*$R$4))</f>
        <v>9.0909090909090912E-2</v>
      </c>
      <c r="G9" s="117"/>
      <c r="H9" s="117"/>
      <c r="I9" s="117"/>
      <c r="J9" s="117"/>
      <c r="K9" s="117"/>
      <c r="L9" s="117"/>
      <c r="M9" s="117"/>
      <c r="N9" s="117"/>
      <c r="O9" s="117"/>
      <c r="P9" s="117"/>
      <c r="Q9" s="117"/>
      <c r="R9" s="117"/>
      <c r="S9" s="234" t="s">
        <v>156</v>
      </c>
      <c r="T9" s="235">
        <f t="shared" si="1"/>
        <v>1</v>
      </c>
      <c r="U9" s="236">
        <f t="shared" si="2"/>
        <v>9.0909090909090912E-2</v>
      </c>
    </row>
    <row r="10" spans="1:23" ht="28.8">
      <c r="A10" s="203" t="s">
        <v>219</v>
      </c>
      <c r="B10" s="126" t="s">
        <v>202</v>
      </c>
      <c r="C10" s="234" t="s">
        <v>156</v>
      </c>
      <c r="D10" s="116">
        <f>IF(C10="Sí",1)+IF(C10="No",0)</f>
        <v>1</v>
      </c>
      <c r="E10" s="207"/>
      <c r="F10" s="127">
        <f>IF(E4=0,(D10*$G$4))+IF(E4=11,(D10*$H$4))+IF(E4=10,(D10*$I$4))+IF(E4=9,(D10*$J$4))+IF(E4=8,(D10*$K$4))+IF(E4=7,(D10*$L$4))+IF(E4=6,(D10*$M$4))+IF(E4=5,(D10*$N$4))+IF(E4=4,(D10*$O$4))+IF(E4=3,(D10*$P$4))+IF(E4=2,(D10*$Q$4))+IF(E4=1,(D10*$R$4))</f>
        <v>9.0909090909090912E-2</v>
      </c>
      <c r="G10" s="117"/>
      <c r="H10" s="117"/>
      <c r="I10" s="117"/>
      <c r="J10" s="117"/>
      <c r="K10" s="117"/>
      <c r="L10" s="117"/>
      <c r="M10" s="117"/>
      <c r="N10" s="117"/>
      <c r="O10" s="117"/>
      <c r="P10" s="117"/>
      <c r="Q10" s="117"/>
      <c r="R10" s="117"/>
      <c r="S10" s="234" t="s">
        <v>156</v>
      </c>
      <c r="T10" s="235">
        <f t="shared" si="1"/>
        <v>1</v>
      </c>
      <c r="U10" s="236">
        <f t="shared" si="2"/>
        <v>9.0909090909090912E-2</v>
      </c>
    </row>
    <row r="11" spans="1:23" ht="14.4" customHeight="1">
      <c r="A11" s="205"/>
      <c r="B11" s="126" t="s">
        <v>206</v>
      </c>
      <c r="C11" s="234" t="s">
        <v>156</v>
      </c>
      <c r="D11" s="116">
        <f>IF(C11="Sí",1)+IF(C11="No",0)</f>
        <v>1</v>
      </c>
      <c r="E11" s="207"/>
      <c r="F11" s="127">
        <f>IF(E4=0,(D11*$G$4))+IF(E4=11,(D11*$H$4))+IF(E4=10,(D11*$I$4))+IF(E4=9,(D11*$J$4))+IF(E4=8,(D11*$K$4))+IF(E4=7,(D11*$L$4))+IF(E4=6,(D11*$M$4))+IF(E4=5,(D11*$N$4))+IF(E4=4,(D11*$O$4))+IF(E4=3,(D11*$P$4))+IF(E4=2,(D11*$Q$4))+IF(E4=1,(D11*$R$4))</f>
        <v>9.0909090909090912E-2</v>
      </c>
      <c r="G11" s="117"/>
      <c r="H11" s="117"/>
      <c r="I11" s="117"/>
      <c r="J11" s="117"/>
      <c r="K11" s="117"/>
      <c r="L11" s="117"/>
      <c r="M11" s="117"/>
      <c r="N11" s="117"/>
      <c r="O11" s="117"/>
      <c r="P11" s="117"/>
      <c r="Q11" s="117"/>
      <c r="R11" s="117"/>
      <c r="S11" s="234" t="s">
        <v>156</v>
      </c>
      <c r="T11" s="235">
        <f t="shared" si="1"/>
        <v>1</v>
      </c>
      <c r="U11" s="236">
        <f t="shared" si="2"/>
        <v>9.0909090909090912E-2</v>
      </c>
    </row>
    <row r="12" spans="1:23">
      <c r="A12" s="203" t="s">
        <v>220</v>
      </c>
      <c r="B12" s="126" t="s">
        <v>203</v>
      </c>
      <c r="C12" s="234" t="s">
        <v>156</v>
      </c>
      <c r="D12" s="116">
        <f>IF(C12="Sí",1)+IF(C12="No",0)</f>
        <v>1</v>
      </c>
      <c r="E12" s="207"/>
      <c r="F12" s="127">
        <f>IF(E4=0,(D12*$G$4))+IF(E4=11,(D12*$H$4))+IF(E4=10,(D12*$I$4))+IF(E4=9,(D12*$J$4))+IF(E4=8,(D12*$K$4))+IF(E4=7,(D12*$L$4))+IF(E4=6,(D12*$M$4))+IF(E4=5,(D12*$N$4))+IF(E4=4,(D12*$O$4))+IF(E4=3,(D12*$P$4))+IF(E4=2,(D12*$Q$4))+IF(E4=1,(D12*$R$4))</f>
        <v>9.0909090909090912E-2</v>
      </c>
      <c r="G12" s="117"/>
      <c r="H12" s="117"/>
      <c r="I12" s="117"/>
      <c r="J12" s="117"/>
      <c r="K12" s="117"/>
      <c r="L12" s="117"/>
      <c r="M12" s="117"/>
      <c r="N12" s="117"/>
      <c r="O12" s="117"/>
      <c r="P12" s="117"/>
      <c r="Q12" s="117"/>
      <c r="R12" s="117"/>
      <c r="S12" s="234" t="s">
        <v>156</v>
      </c>
      <c r="T12" s="235">
        <f t="shared" si="1"/>
        <v>1</v>
      </c>
      <c r="U12" s="236">
        <f t="shared" si="2"/>
        <v>9.0909090909090912E-2</v>
      </c>
    </row>
    <row r="13" spans="1:23" ht="15" customHeight="1" thickBot="1">
      <c r="A13" s="204"/>
      <c r="B13" s="126" t="s">
        <v>207</v>
      </c>
      <c r="C13" s="234" t="s">
        <v>156</v>
      </c>
      <c r="D13" s="116">
        <f>IF(C13="Sí",1)+IF(C13="No",0)</f>
        <v>1</v>
      </c>
      <c r="E13" s="207"/>
      <c r="F13" s="127">
        <f>IF(E4=0,(D13*$G$4))+IF(E4=11,(D13*$H$4))+IF(E4=10,(D13*$I$4))+IF(E4=9,(D13*$J$4))+IF(E4=8,(D13*$K$4))+IF(E4=7,(D13*$L$4))+IF(E4=6,(D13*$M$4))+IF(E4=5,(D13*$N$4))+IF(E4=4,(D13*$O$4))+IF(E4=3,(D13*$P$4))+IF(E4=2,(D13*$Q$4))+IF(E4=1,(D13*$R$4))</f>
        <v>9.0909090909090912E-2</v>
      </c>
      <c r="G13" s="117"/>
      <c r="H13" s="117"/>
      <c r="I13" s="117"/>
      <c r="J13" s="117"/>
      <c r="K13" s="117"/>
      <c r="L13" s="117"/>
      <c r="M13" s="117"/>
      <c r="N13" s="117"/>
      <c r="O13" s="117"/>
      <c r="P13" s="117"/>
      <c r="Q13" s="117"/>
      <c r="R13" s="117"/>
      <c r="S13" s="234" t="s">
        <v>156</v>
      </c>
      <c r="T13" s="235">
        <f t="shared" si="1"/>
        <v>1</v>
      </c>
      <c r="U13" s="236">
        <f t="shared" si="2"/>
        <v>9.0909090909090912E-2</v>
      </c>
    </row>
    <row r="14" spans="1:23" ht="29.4" thickBot="1">
      <c r="A14" s="205"/>
      <c r="B14" s="126" t="s">
        <v>210</v>
      </c>
      <c r="C14" s="234" t="s">
        <v>156</v>
      </c>
      <c r="D14" s="116">
        <f t="shared" ref="D14" si="3">IF(C14="Sí",1)+IF(C14="No",0)</f>
        <v>1</v>
      </c>
      <c r="E14" s="208"/>
      <c r="F14" s="127">
        <f>IF(E4=0,(D14*$G$4))+IF(E4=11,(D14*$H$4))+IF(E4=10,(D14*$I$4))+IF(E4=9,(D14*$J$4))+IF(E4=8,(D14*$K$4))+IF(E4=7,(D14*$L$4))+IF(E4=6,(D14*$M$4))+IF(E4=5,(D14*$N$4))+IF(E4=4,(D14*$O$4))+IF(E4=3,(D14*$P$4))+IF(E4=2,(D14*$Q$4))+IF(E4=1,(D14*$R$4))</f>
        <v>9.0909090909090912E-2</v>
      </c>
      <c r="G14" s="117"/>
      <c r="H14" s="117"/>
      <c r="I14" s="117"/>
      <c r="J14" s="117"/>
      <c r="K14" s="117"/>
      <c r="L14" s="117"/>
      <c r="M14" s="117"/>
      <c r="N14" s="117"/>
      <c r="O14" s="117"/>
      <c r="P14" s="117"/>
      <c r="Q14" s="117"/>
      <c r="R14" s="117"/>
      <c r="S14" s="234" t="s">
        <v>156</v>
      </c>
      <c r="T14" s="235">
        <f t="shared" si="1"/>
        <v>1</v>
      </c>
      <c r="U14" s="236">
        <f t="shared" si="2"/>
        <v>9.0909090909090912E-2</v>
      </c>
      <c r="V14" s="226">
        <f>U15</f>
        <v>1.0000000000000002</v>
      </c>
      <c r="W14" s="227">
        <f>IF(U15&gt;=70%,(U15))+IF(U15&lt;=70%,70%)</f>
        <v>1.0000000000000002</v>
      </c>
    </row>
    <row r="15" spans="1:23">
      <c r="A15" s="6"/>
      <c r="B15" s="5"/>
      <c r="C15" s="217"/>
      <c r="D15" s="5"/>
      <c r="E15" s="5"/>
      <c r="F15" s="5"/>
      <c r="G15" s="5"/>
      <c r="H15" s="5"/>
      <c r="I15" s="5"/>
      <c r="J15" s="5"/>
      <c r="K15" s="5"/>
      <c r="L15" s="5"/>
      <c r="M15" s="5"/>
      <c r="N15" s="5"/>
      <c r="O15" s="5"/>
      <c r="P15" s="56"/>
      <c r="Q15" s="56"/>
      <c r="R15" s="56"/>
      <c r="S15" s="217"/>
      <c r="T15" s="217"/>
      <c r="U15" s="228">
        <f>SUM(U4:U14)</f>
        <v>1.0000000000000002</v>
      </c>
    </row>
    <row r="16" spans="1:23">
      <c r="B16" s="5"/>
      <c r="C16" s="217"/>
      <c r="D16" s="5"/>
      <c r="E16" s="5"/>
      <c r="F16" s="5"/>
      <c r="G16" s="5"/>
      <c r="H16" s="5"/>
      <c r="I16" s="5"/>
      <c r="J16" s="5"/>
      <c r="K16" s="5"/>
      <c r="L16" s="5"/>
      <c r="M16" s="5"/>
      <c r="N16" s="5"/>
      <c r="O16" s="5"/>
      <c r="P16" s="5"/>
      <c r="Q16" s="16"/>
      <c r="R16" s="16"/>
      <c r="T16" s="217"/>
    </row>
    <row r="18" spans="1:23" ht="28.8">
      <c r="A18" s="6"/>
      <c r="B18" s="6"/>
      <c r="C18" s="211" t="s">
        <v>213</v>
      </c>
      <c r="D18" s="42"/>
      <c r="E18" s="42"/>
      <c r="F18" s="25" t="s">
        <v>229</v>
      </c>
      <c r="S18" s="211" t="s">
        <v>155</v>
      </c>
      <c r="U18" s="156" t="s">
        <v>222</v>
      </c>
    </row>
    <row r="19" spans="1:23">
      <c r="A19" s="26" t="str">
        <f>'Tabla Resultados FC'!C11</f>
        <v>MOT.1.2</v>
      </c>
      <c r="B19" s="30" t="str">
        <f>'Tabla Resultados FC'!D11</f>
        <v>Servicios ecosistémicos</v>
      </c>
      <c r="C19" s="212"/>
      <c r="D19" s="42"/>
      <c r="E19" s="42"/>
      <c r="F19" s="128">
        <v>1</v>
      </c>
      <c r="S19" s="212"/>
      <c r="U19" s="157"/>
    </row>
    <row r="20" spans="1:23">
      <c r="A20" s="6"/>
      <c r="B20" s="6"/>
      <c r="C20" s="213"/>
      <c r="D20" s="6"/>
      <c r="E20" s="6"/>
      <c r="F20" s="6"/>
      <c r="G20" s="125"/>
      <c r="H20" s="125"/>
      <c r="I20" s="125"/>
      <c r="J20" s="125"/>
      <c r="K20" s="125"/>
      <c r="L20" s="125"/>
      <c r="M20" s="125"/>
      <c r="N20" s="125"/>
      <c r="O20" s="125"/>
      <c r="P20" s="125"/>
      <c r="Q20" s="125"/>
      <c r="R20" s="125"/>
      <c r="S20" s="213"/>
      <c r="T20" s="213"/>
      <c r="U20" s="223"/>
    </row>
    <row r="21" spans="1:23" ht="28.8">
      <c r="A21" s="203" t="s">
        <v>217</v>
      </c>
      <c r="B21" s="126" t="s">
        <v>200</v>
      </c>
      <c r="C21" s="234" t="s">
        <v>156</v>
      </c>
      <c r="D21" s="116">
        <f>IF(C21="Sí",1)+IF(C21="No",0)</f>
        <v>1</v>
      </c>
      <c r="E21" s="206">
        <f>(COUNTIF(D21:D31,"1"))</f>
        <v>11</v>
      </c>
      <c r="F21" s="127">
        <f>IF(E21=0,(D21*$G$4))+IF(E21=11,(D21*$H$4))+IF(E21=10,(D21*$I$4))+IF(E21=9,(D21*$J$4))+IF(E21=8,(D21*$K$4))+IF(E21=7,(D21*$L$4))+IF(E21=6,(D21*$M$4))+IF(E21=5,(D21*$N$4))+IF(E21=4,(D21*$O$4))+IF(E21=3,(D21*$P$4))+IF(E21=2,(D21*$Q$4))+IF(E21=1,(D21*$R$4))</f>
        <v>9.0909090909090912E-2</v>
      </c>
      <c r="G21" s="117">
        <v>0</v>
      </c>
      <c r="H21" s="117">
        <f>F19/11</f>
        <v>9.0909090909090912E-2</v>
      </c>
      <c r="I21" s="117">
        <f>F19/10</f>
        <v>0.1</v>
      </c>
      <c r="J21" s="117">
        <f>F19/9</f>
        <v>0.1111111111111111</v>
      </c>
      <c r="K21" s="117">
        <f>F19/8</f>
        <v>0.125</v>
      </c>
      <c r="L21" s="117">
        <f>F19/7</f>
        <v>0.14285714285714285</v>
      </c>
      <c r="M21" s="117">
        <f>F19/6</f>
        <v>0.16666666666666666</v>
      </c>
      <c r="N21" s="117">
        <f>F19/5</f>
        <v>0.2</v>
      </c>
      <c r="O21" s="117">
        <f>F19/4</f>
        <v>0.25</v>
      </c>
      <c r="P21" s="117">
        <f>F19/3</f>
        <v>0.33333333333333331</v>
      </c>
      <c r="Q21" s="117">
        <f>F19/2</f>
        <v>0.5</v>
      </c>
      <c r="R21" s="117">
        <f>F19/1</f>
        <v>1</v>
      </c>
      <c r="S21" s="234" t="s">
        <v>156</v>
      </c>
      <c r="T21" s="235">
        <f>IF(S21="Sí",1)+IF(S21="No",0)</f>
        <v>1</v>
      </c>
      <c r="U21" s="236">
        <f>F21*T21</f>
        <v>9.0909090909090912E-2</v>
      </c>
    </row>
    <row r="22" spans="1:23" ht="28.8">
      <c r="A22" s="204"/>
      <c r="B22" s="126" t="s">
        <v>204</v>
      </c>
      <c r="C22" s="234" t="s">
        <v>156</v>
      </c>
      <c r="D22" s="116">
        <f t="shared" ref="D22:D26" si="4">IF(C22="Sí",1)+IF(C22="No",0)</f>
        <v>1</v>
      </c>
      <c r="E22" s="207"/>
      <c r="F22" s="127">
        <f>IF(E21=0,(D22*$G$4))+IF(E21=11,(D22*$H$4))+IF(E21=10,(D22*$I$4))+IF(E21=9,(D22*$J$4))+IF(E21=8,(D22*$K$4))+IF(E21=7,(D22*$L$4))+IF(E21=6,(D22*$M$4))+IF(E21=5,(D22*$N$4))+IF(E21=4,(D22*$O$4))+IF(E21=3,(D22*$P$4))+IF(E21=2,(D22*$Q$4))+IF(E21=1,(D22*$R$4))</f>
        <v>9.0909090909090912E-2</v>
      </c>
      <c r="G22" s="117"/>
      <c r="H22" s="117"/>
      <c r="I22" s="117"/>
      <c r="J22" s="117"/>
      <c r="K22" s="117"/>
      <c r="L22" s="117"/>
      <c r="M22" s="117"/>
      <c r="N22" s="117"/>
      <c r="O22" s="117"/>
      <c r="P22" s="117"/>
      <c r="Q22" s="117"/>
      <c r="R22" s="117"/>
      <c r="S22" s="234" t="s">
        <v>156</v>
      </c>
      <c r="T22" s="235">
        <f t="shared" ref="T22:T31" si="5">IF(S22="Sí",1)+IF(S22="No",0)</f>
        <v>1</v>
      </c>
      <c r="U22" s="236">
        <f t="shared" ref="U22:U31" si="6">F22*T22</f>
        <v>9.0909090909090912E-2</v>
      </c>
    </row>
    <row r="23" spans="1:23" ht="28.8">
      <c r="A23" s="205"/>
      <c r="B23" s="126" t="s">
        <v>208</v>
      </c>
      <c r="C23" s="234" t="s">
        <v>156</v>
      </c>
      <c r="D23" s="116">
        <f t="shared" si="4"/>
        <v>1</v>
      </c>
      <c r="E23" s="207"/>
      <c r="F23" s="127">
        <f>IF(E21=0,(D23*$G$4))+IF(E21=11,(D23*$H$4))+IF(E21=10,(D23*$I$4))+IF(E21=9,(D23*$J$4))+IF(E21=8,(D23*$K$4))+IF(E21=7,(D23*$L$4))+IF(E21=6,(D23*$M$4))+IF(E21=5,(D23*$N$4))+IF(E21=4,(D23*$O$4))+IF(E21=3,(D23*$P$4))+IF(E21=2,(D23*$Q$4))+IF(E21=1,(D23*$R$4))</f>
        <v>9.0909090909090912E-2</v>
      </c>
      <c r="G23" s="117"/>
      <c r="H23" s="117"/>
      <c r="I23" s="117"/>
      <c r="J23" s="117"/>
      <c r="K23" s="117"/>
      <c r="L23" s="117"/>
      <c r="M23" s="117"/>
      <c r="N23" s="117"/>
      <c r="O23" s="117"/>
      <c r="P23" s="117"/>
      <c r="Q23" s="117"/>
      <c r="R23" s="117"/>
      <c r="S23" s="234" t="s">
        <v>156</v>
      </c>
      <c r="T23" s="235">
        <f t="shared" si="5"/>
        <v>1</v>
      </c>
      <c r="U23" s="236">
        <f t="shared" si="6"/>
        <v>9.0909090909090912E-2</v>
      </c>
    </row>
    <row r="24" spans="1:23" ht="28.8">
      <c r="A24" s="203" t="s">
        <v>218</v>
      </c>
      <c r="B24" s="126" t="s">
        <v>201</v>
      </c>
      <c r="C24" s="234" t="s">
        <v>156</v>
      </c>
      <c r="D24" s="116">
        <f t="shared" si="4"/>
        <v>1</v>
      </c>
      <c r="E24" s="207"/>
      <c r="F24" s="127">
        <f>IF(E21=0,(D24*$G$4))+IF(E21=11,(D24*$H$4))+IF(E21=10,(D24*$I$4))+IF(E21=9,(D24*$J$4))+IF(E21=8,(D24*$K$4))+IF(E21=7,(D24*$L$4))+IF(E21=6,(D24*$M$4))+IF(E21=5,(D24*$N$4))+IF(E21=4,(D24*$O$4))+IF(E21=3,(D24*$P$4))+IF(E21=2,(D24*$Q$4))+IF(E21=1,(D24*$R$4))</f>
        <v>9.0909090909090912E-2</v>
      </c>
      <c r="G24" s="117"/>
      <c r="H24" s="117"/>
      <c r="I24" s="117"/>
      <c r="J24" s="117"/>
      <c r="K24" s="117"/>
      <c r="L24" s="117"/>
      <c r="M24" s="117"/>
      <c r="N24" s="117"/>
      <c r="O24" s="117"/>
      <c r="P24" s="117"/>
      <c r="Q24" s="117"/>
      <c r="R24" s="117"/>
      <c r="S24" s="234" t="s">
        <v>156</v>
      </c>
      <c r="T24" s="235">
        <f t="shared" si="5"/>
        <v>1</v>
      </c>
      <c r="U24" s="236">
        <f t="shared" si="6"/>
        <v>9.0909090909090912E-2</v>
      </c>
    </row>
    <row r="25" spans="1:23">
      <c r="A25" s="204"/>
      <c r="B25" s="126" t="s">
        <v>205</v>
      </c>
      <c r="C25" s="234" t="s">
        <v>156</v>
      </c>
      <c r="D25" s="116">
        <f t="shared" si="4"/>
        <v>1</v>
      </c>
      <c r="E25" s="207"/>
      <c r="F25" s="127">
        <f>IF(E21=0,(D25*$G$4))+IF(E21=11,(D25*$H$4))+IF(E21=10,(D25*$I$4))+IF(E21=9,(D25*$J$4))+IF(E21=8,(D25*$K$4))+IF(E21=7,(D25*$L$4))+IF(E21=6,(D25*$M$4))+IF(E21=5,(D25*$N$4))+IF(E21=4,(D25*$O$4))+IF(E21=3,(D25*$P$4))+IF(E21=2,(D25*$Q$4))+IF(E21=1,(D25*$R$4))</f>
        <v>9.0909090909090912E-2</v>
      </c>
      <c r="G25" s="117"/>
      <c r="H25" s="117"/>
      <c r="I25" s="117"/>
      <c r="J25" s="117"/>
      <c r="K25" s="117"/>
      <c r="L25" s="117"/>
      <c r="M25" s="117"/>
      <c r="N25" s="117"/>
      <c r="O25" s="117"/>
      <c r="P25" s="117"/>
      <c r="Q25" s="117"/>
      <c r="R25" s="117"/>
      <c r="S25" s="234" t="s">
        <v>156</v>
      </c>
      <c r="T25" s="235">
        <f t="shared" si="5"/>
        <v>1</v>
      </c>
      <c r="U25" s="236">
        <f t="shared" si="6"/>
        <v>9.0909090909090912E-2</v>
      </c>
    </row>
    <row r="26" spans="1:23">
      <c r="A26" s="205"/>
      <c r="B26" s="126" t="s">
        <v>209</v>
      </c>
      <c r="C26" s="234" t="s">
        <v>156</v>
      </c>
      <c r="D26" s="116">
        <f t="shared" si="4"/>
        <v>1</v>
      </c>
      <c r="E26" s="207"/>
      <c r="F26" s="127">
        <f>IF(E21=0,(D26*$G$4))+IF(E21=11,(D26*$H$4))+IF(E21=10,(D26*$I$4))+IF(E21=9,(D26*$J$4))+IF(E21=8,(D26*$K$4))+IF(E21=7,(D26*$L$4))+IF(E21=6,(D26*$M$4))+IF(E21=5,(D26*$N$4))+IF(E21=4,(D26*$O$4))+IF(E21=3,(D26*$P$4))+IF(E21=2,(D26*$Q$4))+IF(E21=1,(D26*$R$4))</f>
        <v>9.0909090909090912E-2</v>
      </c>
      <c r="G26" s="117"/>
      <c r="H26" s="117"/>
      <c r="I26" s="117"/>
      <c r="J26" s="117"/>
      <c r="K26" s="117"/>
      <c r="L26" s="117"/>
      <c r="M26" s="117"/>
      <c r="N26" s="117"/>
      <c r="O26" s="117"/>
      <c r="P26" s="117"/>
      <c r="Q26" s="117"/>
      <c r="R26" s="117"/>
      <c r="S26" s="234" t="s">
        <v>156</v>
      </c>
      <c r="T26" s="235">
        <f t="shared" si="5"/>
        <v>1</v>
      </c>
      <c r="U26" s="236">
        <f t="shared" si="6"/>
        <v>9.0909090909090912E-2</v>
      </c>
    </row>
    <row r="27" spans="1:23" ht="28.8">
      <c r="A27" s="203" t="s">
        <v>219</v>
      </c>
      <c r="B27" s="126" t="s">
        <v>202</v>
      </c>
      <c r="C27" s="234" t="s">
        <v>156</v>
      </c>
      <c r="D27" s="116">
        <f>IF(C27="Sí",1)+IF(C27="No",0)</f>
        <v>1</v>
      </c>
      <c r="E27" s="207"/>
      <c r="F27" s="127">
        <f>IF(E21=0,(D27*$G$4))+IF(E21=11,(D27*$H$4))+IF(E21=10,(D27*$I$4))+IF(E21=9,(D27*$J$4))+IF(E21=8,(D27*$K$4))+IF(E21=7,(D27*$L$4))+IF(E21=6,(D27*$M$4))+IF(E21=5,(D27*$N$4))+IF(E21=4,(D27*$O$4))+IF(E21=3,(D27*$P$4))+IF(E21=2,(D27*$Q$4))+IF(E21=1,(D27*$R$4))</f>
        <v>9.0909090909090912E-2</v>
      </c>
      <c r="G27" s="117"/>
      <c r="H27" s="117"/>
      <c r="I27" s="117"/>
      <c r="J27" s="117"/>
      <c r="K27" s="117"/>
      <c r="L27" s="117"/>
      <c r="M27" s="117"/>
      <c r="N27" s="117"/>
      <c r="O27" s="117"/>
      <c r="P27" s="117"/>
      <c r="Q27" s="117"/>
      <c r="R27" s="117"/>
      <c r="S27" s="234" t="s">
        <v>156</v>
      </c>
      <c r="T27" s="235">
        <f t="shared" si="5"/>
        <v>1</v>
      </c>
      <c r="U27" s="236">
        <f t="shared" si="6"/>
        <v>9.0909090909090912E-2</v>
      </c>
    </row>
    <row r="28" spans="1:23" ht="28.8">
      <c r="A28" s="205"/>
      <c r="B28" s="126" t="s">
        <v>206</v>
      </c>
      <c r="C28" s="234" t="s">
        <v>156</v>
      </c>
      <c r="D28" s="116">
        <f>IF(C28="Sí",1)+IF(C28="No",0)</f>
        <v>1</v>
      </c>
      <c r="E28" s="207"/>
      <c r="F28" s="127">
        <f>IF(E21=0,(D28*$G$4))+IF(E21=11,(D28*$H$4))+IF(E21=10,(D28*$I$4))+IF(E21=9,(D28*$J$4))+IF(E21=8,(D28*$K$4))+IF(E21=7,(D28*$L$4))+IF(E21=6,(D28*$M$4))+IF(E21=5,(D28*$N$4))+IF(E21=4,(D28*$O$4))+IF(E21=3,(D28*$P$4))+IF(E21=2,(D28*$Q$4))+IF(E21=1,(D28*$R$4))</f>
        <v>9.0909090909090912E-2</v>
      </c>
      <c r="G28" s="117"/>
      <c r="H28" s="117"/>
      <c r="I28" s="117"/>
      <c r="J28" s="117"/>
      <c r="K28" s="117"/>
      <c r="L28" s="117"/>
      <c r="M28" s="117"/>
      <c r="N28" s="117"/>
      <c r="O28" s="117"/>
      <c r="P28" s="117"/>
      <c r="Q28" s="117"/>
      <c r="R28" s="117"/>
      <c r="S28" s="234" t="s">
        <v>156</v>
      </c>
      <c r="T28" s="235">
        <f t="shared" si="5"/>
        <v>1</v>
      </c>
      <c r="U28" s="236">
        <f t="shared" si="6"/>
        <v>9.0909090909090912E-2</v>
      </c>
    </row>
    <row r="29" spans="1:23">
      <c r="A29" s="203" t="s">
        <v>220</v>
      </c>
      <c r="B29" s="126" t="s">
        <v>203</v>
      </c>
      <c r="C29" s="234" t="s">
        <v>156</v>
      </c>
      <c r="D29" s="116">
        <f>IF(C29="Sí",1)+IF(C29="No",0)</f>
        <v>1</v>
      </c>
      <c r="E29" s="207"/>
      <c r="F29" s="127">
        <f>IF(E21=0,(D29*$G$4))+IF(E21=11,(D29*$H$4))+IF(E21=10,(D29*$I$4))+IF(E21=9,(D29*$J$4))+IF(E21=8,(D29*$K$4))+IF(E21=7,(D29*$L$4))+IF(E21=6,(D29*$M$4))+IF(E21=5,(D29*$N$4))+IF(E21=4,(D29*$O$4))+IF(E21=3,(D29*$P$4))+IF(E21=2,(D29*$Q$4))+IF(E21=1,(D29*$R$4))</f>
        <v>9.0909090909090912E-2</v>
      </c>
      <c r="G29" s="117"/>
      <c r="H29" s="117"/>
      <c r="I29" s="117"/>
      <c r="J29" s="117"/>
      <c r="K29" s="117"/>
      <c r="L29" s="117"/>
      <c r="M29" s="117"/>
      <c r="N29" s="117"/>
      <c r="O29" s="117"/>
      <c r="P29" s="117"/>
      <c r="Q29" s="117"/>
      <c r="R29" s="117"/>
      <c r="S29" s="234" t="s">
        <v>156</v>
      </c>
      <c r="T29" s="235">
        <f t="shared" si="5"/>
        <v>1</v>
      </c>
      <c r="U29" s="236">
        <f t="shared" si="6"/>
        <v>9.0909090909090912E-2</v>
      </c>
    </row>
    <row r="30" spans="1:23" ht="29.4" thickBot="1">
      <c r="A30" s="204"/>
      <c r="B30" s="126" t="s">
        <v>207</v>
      </c>
      <c r="C30" s="234" t="s">
        <v>156</v>
      </c>
      <c r="D30" s="116">
        <f>IF(C30="Sí",1)+IF(C30="No",0)</f>
        <v>1</v>
      </c>
      <c r="E30" s="207"/>
      <c r="F30" s="127">
        <f>IF(E21=0,(D30*$G$4))+IF(E21=11,(D30*$H$4))+IF(E21=10,(D30*$I$4))+IF(E21=9,(D30*$J$4))+IF(E21=8,(D30*$K$4))+IF(E21=7,(D30*$L$4))+IF(E21=6,(D30*$M$4))+IF(E21=5,(D30*$N$4))+IF(E21=4,(D30*$O$4))+IF(E21=3,(D30*$P$4))+IF(E21=2,(D30*$Q$4))+IF(E21=1,(D30*$R$4))</f>
        <v>9.0909090909090912E-2</v>
      </c>
      <c r="G30" s="117"/>
      <c r="H30" s="117"/>
      <c r="I30" s="117"/>
      <c r="J30" s="117"/>
      <c r="K30" s="117"/>
      <c r="L30" s="117"/>
      <c r="M30" s="117"/>
      <c r="N30" s="117"/>
      <c r="O30" s="117"/>
      <c r="P30" s="117"/>
      <c r="Q30" s="117"/>
      <c r="R30" s="117"/>
      <c r="S30" s="234" t="s">
        <v>156</v>
      </c>
      <c r="T30" s="235">
        <f t="shared" si="5"/>
        <v>1</v>
      </c>
      <c r="U30" s="236">
        <f t="shared" si="6"/>
        <v>9.0909090909090912E-2</v>
      </c>
    </row>
    <row r="31" spans="1:23" ht="29.4" thickBot="1">
      <c r="A31" s="205"/>
      <c r="B31" s="126" t="s">
        <v>210</v>
      </c>
      <c r="C31" s="234" t="s">
        <v>156</v>
      </c>
      <c r="D31" s="116">
        <f t="shared" ref="D31" si="7">IF(C31="Sí",1)+IF(C31="No",0)</f>
        <v>1</v>
      </c>
      <c r="E31" s="208"/>
      <c r="F31" s="127">
        <f>IF(E21=0,(D31*$G$4))+IF(E21=11,(D31*$H$4))+IF(E21=10,(D31*$I$4))+IF(E21=9,(D31*$J$4))+IF(E21=8,(D31*$K$4))+IF(E21=7,(D31*$L$4))+IF(E21=6,(D31*$M$4))+IF(E21=5,(D31*$N$4))+IF(E21=4,(D31*$O$4))+IF(E21=3,(D31*$P$4))+IF(E21=2,(D31*$Q$4))+IF(E21=1,(D31*$R$4))</f>
        <v>9.0909090909090912E-2</v>
      </c>
      <c r="G31" s="117"/>
      <c r="H31" s="117"/>
      <c r="I31" s="117"/>
      <c r="J31" s="117"/>
      <c r="K31" s="117"/>
      <c r="L31" s="117"/>
      <c r="M31" s="117"/>
      <c r="N31" s="117"/>
      <c r="O31" s="117"/>
      <c r="P31" s="117"/>
      <c r="Q31" s="117"/>
      <c r="R31" s="117"/>
      <c r="S31" s="234" t="s">
        <v>156</v>
      </c>
      <c r="T31" s="235">
        <f t="shared" si="5"/>
        <v>1</v>
      </c>
      <c r="U31" s="236">
        <f t="shared" si="6"/>
        <v>9.0909090909090912E-2</v>
      </c>
      <c r="V31" s="226">
        <f>U32</f>
        <v>1.0000000000000002</v>
      </c>
      <c r="W31" s="227">
        <f>IF(U32&gt;=70%,(U32))+IF(U32&lt;=70%,70%)</f>
        <v>1.0000000000000002</v>
      </c>
    </row>
    <row r="32" spans="1:23">
      <c r="B32" s="5"/>
      <c r="C32" s="217"/>
      <c r="D32" s="5"/>
      <c r="E32" s="5"/>
      <c r="F32" s="5"/>
      <c r="G32" s="5"/>
      <c r="H32" s="5"/>
      <c r="I32" s="5"/>
      <c r="J32" s="5"/>
      <c r="K32" s="5"/>
      <c r="L32" s="5"/>
      <c r="M32" s="5"/>
      <c r="N32" s="5"/>
      <c r="O32" s="5"/>
      <c r="P32" s="56"/>
      <c r="Q32" s="56"/>
      <c r="R32" s="56"/>
      <c r="S32" s="217"/>
      <c r="T32" s="217"/>
      <c r="U32" s="228">
        <f>SUM(U21:U31)</f>
        <v>1.0000000000000002</v>
      </c>
    </row>
    <row r="34" spans="1:23" ht="28.8">
      <c r="A34" s="6"/>
      <c r="B34" s="6"/>
      <c r="C34" s="211" t="s">
        <v>213</v>
      </c>
      <c r="D34" s="42"/>
      <c r="E34" s="42"/>
      <c r="F34" s="25" t="s">
        <v>229</v>
      </c>
      <c r="S34" s="211" t="s">
        <v>155</v>
      </c>
      <c r="U34" s="156" t="s">
        <v>222</v>
      </c>
    </row>
    <row r="35" spans="1:23" ht="27" customHeight="1">
      <c r="A35" s="26" t="str">
        <f>'Tabla Resultados FC'!C12</f>
        <v>MOT.1.3</v>
      </c>
      <c r="B35" s="30" t="str">
        <f>'Tabla Resultados FC'!D12</f>
        <v>Potenciación sistemas agrarios</v>
      </c>
      <c r="C35" s="212"/>
      <c r="D35" s="42"/>
      <c r="E35" s="42"/>
      <c r="F35" s="128">
        <v>1</v>
      </c>
      <c r="S35" s="212"/>
      <c r="U35" s="157"/>
    </row>
    <row r="36" spans="1:23">
      <c r="A36" s="6"/>
      <c r="B36" s="6"/>
      <c r="C36" s="213"/>
      <c r="D36" s="6"/>
      <c r="E36" s="6"/>
      <c r="F36" s="6"/>
      <c r="G36" s="125"/>
      <c r="H36" s="125"/>
      <c r="I36" s="125"/>
      <c r="J36" s="125"/>
      <c r="K36" s="125"/>
      <c r="L36" s="125"/>
      <c r="M36" s="125"/>
      <c r="N36" s="125"/>
      <c r="O36" s="125"/>
      <c r="P36" s="125"/>
      <c r="Q36" s="125"/>
      <c r="R36" s="125"/>
      <c r="S36" s="213"/>
      <c r="T36" s="213"/>
      <c r="U36" s="223"/>
    </row>
    <row r="37" spans="1:23" ht="28.8">
      <c r="A37" s="203" t="s">
        <v>217</v>
      </c>
      <c r="B37" s="126" t="s">
        <v>200</v>
      </c>
      <c r="C37" s="234" t="s">
        <v>156</v>
      </c>
      <c r="D37" s="116">
        <f>IF(C37="Sí",1)+IF(C37="No",0)</f>
        <v>1</v>
      </c>
      <c r="E37" s="206">
        <f>(COUNTIF(D37:D47,"1"))</f>
        <v>11</v>
      </c>
      <c r="F37" s="127">
        <f>IF(E37=0,(D37*$G$4))+IF(E37=11,(D37*$H$4))+IF(E37=10,(D37*$I$4))+IF(E37=9,(D37*$J$4))+IF(E37=8,(D37*$K$4))+IF(E37=7,(D37*$L$4))+IF(E37=6,(D37*$M$4))+IF(E37=5,(D37*$N$4))+IF(E37=4,(D37*$O$4))+IF(E37=3,(D37*$P$4))+IF(E37=2,(D37*$Q$4))+IF(E37=1,(D37*$R$4))</f>
        <v>9.0909090909090912E-2</v>
      </c>
      <c r="G37" s="117">
        <v>0</v>
      </c>
      <c r="H37" s="117">
        <f>F35/11</f>
        <v>9.0909090909090912E-2</v>
      </c>
      <c r="I37" s="117">
        <f>F35/10</f>
        <v>0.1</v>
      </c>
      <c r="J37" s="117">
        <f>F35/9</f>
        <v>0.1111111111111111</v>
      </c>
      <c r="K37" s="117">
        <f>F35/8</f>
        <v>0.125</v>
      </c>
      <c r="L37" s="117">
        <f>F35/7</f>
        <v>0.14285714285714285</v>
      </c>
      <c r="M37" s="117">
        <f>F35/6</f>
        <v>0.16666666666666666</v>
      </c>
      <c r="N37" s="117">
        <f>F35/5</f>
        <v>0.2</v>
      </c>
      <c r="O37" s="117">
        <f>F35/4</f>
        <v>0.25</v>
      </c>
      <c r="P37" s="117">
        <f>F35/3</f>
        <v>0.33333333333333331</v>
      </c>
      <c r="Q37" s="117">
        <f>F35/2</f>
        <v>0.5</v>
      </c>
      <c r="R37" s="117">
        <f>F35/1</f>
        <v>1</v>
      </c>
      <c r="S37" s="234" t="s">
        <v>156</v>
      </c>
      <c r="T37" s="235">
        <f>IF(S37="Sí",1)+IF(S37="No",0)</f>
        <v>1</v>
      </c>
      <c r="U37" s="236">
        <f>F37*T37</f>
        <v>9.0909090909090912E-2</v>
      </c>
    </row>
    <row r="38" spans="1:23" ht="28.8">
      <c r="A38" s="204"/>
      <c r="B38" s="126" t="s">
        <v>204</v>
      </c>
      <c r="C38" s="234" t="s">
        <v>156</v>
      </c>
      <c r="D38" s="116">
        <f t="shared" ref="D38:D42" si="8">IF(C38="Sí",1)+IF(C38="No",0)</f>
        <v>1</v>
      </c>
      <c r="E38" s="207"/>
      <c r="F38" s="127">
        <f>IF(E37=0,(D38*$G$4))+IF(E37=11,(D38*$H$4))+IF(E37=10,(D38*$I$4))+IF(E37=9,(D38*$J$4))+IF(E37=8,(D38*$K$4))+IF(E37=7,(D38*$L$4))+IF(E37=6,(D38*$M$4))+IF(E37=5,(D38*$N$4))+IF(E37=4,(D38*$O$4))+IF(E37=3,(D38*$P$4))+IF(E37=2,(D38*$Q$4))+IF(E37=1,(D38*$R$4))</f>
        <v>9.0909090909090912E-2</v>
      </c>
      <c r="G38" s="117"/>
      <c r="H38" s="117"/>
      <c r="I38" s="117"/>
      <c r="J38" s="117"/>
      <c r="K38" s="117"/>
      <c r="L38" s="117"/>
      <c r="M38" s="117"/>
      <c r="N38" s="117"/>
      <c r="O38" s="117"/>
      <c r="P38" s="117"/>
      <c r="Q38" s="117"/>
      <c r="R38" s="117"/>
      <c r="S38" s="234" t="s">
        <v>156</v>
      </c>
      <c r="T38" s="235">
        <f t="shared" ref="T38:T47" si="9">IF(S38="Sí",1)+IF(S38="No",0)</f>
        <v>1</v>
      </c>
      <c r="U38" s="236">
        <f t="shared" ref="U38:U47" si="10">F38*T38</f>
        <v>9.0909090909090912E-2</v>
      </c>
    </row>
    <row r="39" spans="1:23" ht="28.8">
      <c r="A39" s="205"/>
      <c r="B39" s="126" t="s">
        <v>208</v>
      </c>
      <c r="C39" s="234" t="s">
        <v>156</v>
      </c>
      <c r="D39" s="116">
        <f t="shared" si="8"/>
        <v>1</v>
      </c>
      <c r="E39" s="207"/>
      <c r="F39" s="127">
        <f>IF(E37=0,(D39*$G$4))+IF(E37=11,(D39*$H$4))+IF(E37=10,(D39*$I$4))+IF(E37=9,(D39*$J$4))+IF(E37=8,(D39*$K$4))+IF(E37=7,(D39*$L$4))+IF(E37=6,(D39*$M$4))+IF(E37=5,(D39*$N$4))+IF(E37=4,(D39*$O$4))+IF(E37=3,(D39*$P$4))+IF(E37=2,(D39*$Q$4))+IF(E37=1,(D39*$R$4))</f>
        <v>9.0909090909090912E-2</v>
      </c>
      <c r="G39" s="117"/>
      <c r="H39" s="117"/>
      <c r="I39" s="117"/>
      <c r="J39" s="117"/>
      <c r="K39" s="117"/>
      <c r="L39" s="117"/>
      <c r="M39" s="117"/>
      <c r="N39" s="117"/>
      <c r="O39" s="117"/>
      <c r="P39" s="117"/>
      <c r="Q39" s="117"/>
      <c r="R39" s="117"/>
      <c r="S39" s="234" t="s">
        <v>156</v>
      </c>
      <c r="T39" s="235">
        <f t="shared" si="9"/>
        <v>1</v>
      </c>
      <c r="U39" s="236">
        <f t="shared" si="10"/>
        <v>9.0909090909090912E-2</v>
      </c>
    </row>
    <row r="40" spans="1:23" ht="28.8">
      <c r="A40" s="203" t="s">
        <v>218</v>
      </c>
      <c r="B40" s="126" t="s">
        <v>201</v>
      </c>
      <c r="C40" s="234" t="s">
        <v>156</v>
      </c>
      <c r="D40" s="116">
        <f t="shared" si="8"/>
        <v>1</v>
      </c>
      <c r="E40" s="207"/>
      <c r="F40" s="127">
        <f>IF(E37=0,(D40*$G$4))+IF(E37=11,(D40*$H$4))+IF(E37=10,(D40*$I$4))+IF(E37=9,(D40*$J$4))+IF(E37=8,(D40*$K$4))+IF(E37=7,(D40*$L$4))+IF(E37=6,(D40*$M$4))+IF(E37=5,(D40*$N$4))+IF(E37=4,(D40*$O$4))+IF(E37=3,(D40*$P$4))+IF(E37=2,(D40*$Q$4))+IF(E37=1,(D40*$R$4))</f>
        <v>9.0909090909090912E-2</v>
      </c>
      <c r="G40" s="117"/>
      <c r="H40" s="117"/>
      <c r="I40" s="117"/>
      <c r="J40" s="117"/>
      <c r="K40" s="117"/>
      <c r="L40" s="117"/>
      <c r="M40" s="117"/>
      <c r="N40" s="117"/>
      <c r="O40" s="117"/>
      <c r="P40" s="117"/>
      <c r="Q40" s="117"/>
      <c r="R40" s="117"/>
      <c r="S40" s="234" t="s">
        <v>156</v>
      </c>
      <c r="T40" s="235">
        <f t="shared" si="9"/>
        <v>1</v>
      </c>
      <c r="U40" s="236">
        <f t="shared" si="10"/>
        <v>9.0909090909090912E-2</v>
      </c>
    </row>
    <row r="41" spans="1:23">
      <c r="A41" s="204"/>
      <c r="B41" s="126" t="s">
        <v>205</v>
      </c>
      <c r="C41" s="234" t="s">
        <v>156</v>
      </c>
      <c r="D41" s="116">
        <f t="shared" si="8"/>
        <v>1</v>
      </c>
      <c r="E41" s="207"/>
      <c r="F41" s="127">
        <f>IF(E37=0,(D41*$G$4))+IF(E37=11,(D41*$H$4))+IF(E37=10,(D41*$I$4))+IF(E37=9,(D41*$J$4))+IF(E37=8,(D41*$K$4))+IF(E37=7,(D41*$L$4))+IF(E37=6,(D41*$M$4))+IF(E37=5,(D41*$N$4))+IF(E37=4,(D41*$O$4))+IF(E37=3,(D41*$P$4))+IF(E37=2,(D41*$Q$4))+IF(E37=1,(D41*$R$4))</f>
        <v>9.0909090909090912E-2</v>
      </c>
      <c r="G41" s="117"/>
      <c r="H41" s="117"/>
      <c r="I41" s="117"/>
      <c r="J41" s="117"/>
      <c r="K41" s="117"/>
      <c r="L41" s="117"/>
      <c r="M41" s="117"/>
      <c r="N41" s="117"/>
      <c r="O41" s="117"/>
      <c r="P41" s="117"/>
      <c r="Q41" s="117"/>
      <c r="R41" s="117"/>
      <c r="S41" s="234" t="s">
        <v>156</v>
      </c>
      <c r="T41" s="235">
        <f t="shared" si="9"/>
        <v>1</v>
      </c>
      <c r="U41" s="236">
        <f t="shared" si="10"/>
        <v>9.0909090909090912E-2</v>
      </c>
    </row>
    <row r="42" spans="1:23">
      <c r="A42" s="205"/>
      <c r="B42" s="126" t="s">
        <v>209</v>
      </c>
      <c r="C42" s="234" t="s">
        <v>156</v>
      </c>
      <c r="D42" s="116">
        <f t="shared" si="8"/>
        <v>1</v>
      </c>
      <c r="E42" s="207"/>
      <c r="F42" s="127">
        <f>IF(E37=0,(D42*$G$4))+IF(E37=11,(D42*$H$4))+IF(E37=10,(D42*$I$4))+IF(E37=9,(D42*$J$4))+IF(E37=8,(D42*$K$4))+IF(E37=7,(D42*$L$4))+IF(E37=6,(D42*$M$4))+IF(E37=5,(D42*$N$4))+IF(E37=4,(D42*$O$4))+IF(E37=3,(D42*$P$4))+IF(E37=2,(D42*$Q$4))+IF(E37=1,(D42*$R$4))</f>
        <v>9.0909090909090912E-2</v>
      </c>
      <c r="G42" s="117"/>
      <c r="H42" s="117"/>
      <c r="I42" s="117"/>
      <c r="J42" s="117"/>
      <c r="K42" s="117"/>
      <c r="L42" s="117"/>
      <c r="M42" s="117"/>
      <c r="N42" s="117"/>
      <c r="O42" s="117"/>
      <c r="P42" s="117"/>
      <c r="Q42" s="117"/>
      <c r="R42" s="117"/>
      <c r="S42" s="234" t="s">
        <v>156</v>
      </c>
      <c r="T42" s="235">
        <f t="shared" si="9"/>
        <v>1</v>
      </c>
      <c r="U42" s="236">
        <f t="shared" si="10"/>
        <v>9.0909090909090912E-2</v>
      </c>
    </row>
    <row r="43" spans="1:23" ht="28.8">
      <c r="A43" s="203" t="s">
        <v>219</v>
      </c>
      <c r="B43" s="126" t="s">
        <v>202</v>
      </c>
      <c r="C43" s="234" t="s">
        <v>156</v>
      </c>
      <c r="D43" s="116">
        <f>IF(C43="Sí",1)+IF(C43="No",0)</f>
        <v>1</v>
      </c>
      <c r="E43" s="207"/>
      <c r="F43" s="127">
        <f>IF(E37=0,(D43*$G$4))+IF(E37=11,(D43*$H$4))+IF(E37=10,(D43*$I$4))+IF(E37=9,(D43*$J$4))+IF(E37=8,(D43*$K$4))+IF(E37=7,(D43*$L$4))+IF(E37=6,(D43*$M$4))+IF(E37=5,(D43*$N$4))+IF(E37=4,(D43*$O$4))+IF(E37=3,(D43*$P$4))+IF(E37=2,(D43*$Q$4))+IF(E37=1,(D43*$R$4))</f>
        <v>9.0909090909090912E-2</v>
      </c>
      <c r="G43" s="117"/>
      <c r="H43" s="117"/>
      <c r="I43" s="117"/>
      <c r="J43" s="117"/>
      <c r="K43" s="117"/>
      <c r="L43" s="117"/>
      <c r="M43" s="117"/>
      <c r="N43" s="117"/>
      <c r="O43" s="117"/>
      <c r="P43" s="117"/>
      <c r="Q43" s="117"/>
      <c r="R43" s="117"/>
      <c r="S43" s="234" t="s">
        <v>156</v>
      </c>
      <c r="T43" s="235">
        <f t="shared" si="9"/>
        <v>1</v>
      </c>
      <c r="U43" s="236">
        <f t="shared" si="10"/>
        <v>9.0909090909090912E-2</v>
      </c>
    </row>
    <row r="44" spans="1:23" ht="14.4" customHeight="1">
      <c r="A44" s="205"/>
      <c r="B44" s="126" t="s">
        <v>206</v>
      </c>
      <c r="C44" s="234" t="s">
        <v>156</v>
      </c>
      <c r="D44" s="116">
        <f>IF(C44="Sí",1)+IF(C44="No",0)</f>
        <v>1</v>
      </c>
      <c r="E44" s="207"/>
      <c r="F44" s="127">
        <f>IF(E37=0,(D44*$G$4))+IF(E37=11,(D44*$H$4))+IF(E37=10,(D44*$I$4))+IF(E37=9,(D44*$J$4))+IF(E37=8,(D44*$K$4))+IF(E37=7,(D44*$L$4))+IF(E37=6,(D44*$M$4))+IF(E37=5,(D44*$N$4))+IF(E37=4,(D44*$O$4))+IF(E37=3,(D44*$P$4))+IF(E37=2,(D44*$Q$4))+IF(E37=1,(D44*$R$4))</f>
        <v>9.0909090909090912E-2</v>
      </c>
      <c r="G44" s="117"/>
      <c r="H44" s="117"/>
      <c r="I44" s="117"/>
      <c r="J44" s="117"/>
      <c r="K44" s="117"/>
      <c r="L44" s="117"/>
      <c r="M44" s="117"/>
      <c r="N44" s="117"/>
      <c r="O44" s="117"/>
      <c r="P44" s="117"/>
      <c r="Q44" s="117"/>
      <c r="R44" s="117"/>
      <c r="S44" s="234" t="s">
        <v>156</v>
      </c>
      <c r="T44" s="235">
        <f t="shared" si="9"/>
        <v>1</v>
      </c>
      <c r="U44" s="236">
        <f t="shared" si="10"/>
        <v>9.0909090909090912E-2</v>
      </c>
    </row>
    <row r="45" spans="1:23">
      <c r="A45" s="203" t="s">
        <v>220</v>
      </c>
      <c r="B45" s="126" t="s">
        <v>203</v>
      </c>
      <c r="C45" s="234" t="s">
        <v>156</v>
      </c>
      <c r="D45" s="116">
        <f>IF(C45="Sí",1)+IF(C45="No",0)</f>
        <v>1</v>
      </c>
      <c r="E45" s="207"/>
      <c r="F45" s="127">
        <f>IF(E37=0,(D45*$G$4))+IF(E37=11,(D45*$H$4))+IF(E37=10,(D45*$I$4))+IF(E37=9,(D45*$J$4))+IF(E37=8,(D45*$K$4))+IF(E37=7,(D45*$L$4))+IF(E37=6,(D45*$M$4))+IF(E37=5,(D45*$N$4))+IF(E37=4,(D45*$O$4))+IF(E37=3,(D45*$P$4))+IF(E37=2,(D45*$Q$4))+IF(E37=1,(D45*$R$4))</f>
        <v>9.0909090909090912E-2</v>
      </c>
      <c r="G45" s="117"/>
      <c r="H45" s="117"/>
      <c r="I45" s="117"/>
      <c r="J45" s="117"/>
      <c r="K45" s="117"/>
      <c r="L45" s="117"/>
      <c r="M45" s="117"/>
      <c r="N45" s="117"/>
      <c r="O45" s="117"/>
      <c r="P45" s="117"/>
      <c r="Q45" s="117"/>
      <c r="R45" s="117"/>
      <c r="S45" s="234" t="s">
        <v>156</v>
      </c>
      <c r="T45" s="235">
        <f t="shared" si="9"/>
        <v>1</v>
      </c>
      <c r="U45" s="236">
        <f t="shared" si="10"/>
        <v>9.0909090909090912E-2</v>
      </c>
    </row>
    <row r="46" spans="1:23" ht="15" customHeight="1" thickBot="1">
      <c r="A46" s="204"/>
      <c r="B46" s="126" t="s">
        <v>207</v>
      </c>
      <c r="C46" s="234" t="s">
        <v>156</v>
      </c>
      <c r="D46" s="116">
        <f>IF(C46="Sí",1)+IF(C46="No",0)</f>
        <v>1</v>
      </c>
      <c r="E46" s="207"/>
      <c r="F46" s="127">
        <f>IF(E37=0,(D46*$G$4))+IF(E37=11,(D46*$H$4))+IF(E37=10,(D46*$I$4))+IF(E37=9,(D46*$J$4))+IF(E37=8,(D46*$K$4))+IF(E37=7,(D46*$L$4))+IF(E37=6,(D46*$M$4))+IF(E37=5,(D46*$N$4))+IF(E37=4,(D46*$O$4))+IF(E37=3,(D46*$P$4))+IF(E37=2,(D46*$Q$4))+IF(E37=1,(D46*$R$4))</f>
        <v>9.0909090909090912E-2</v>
      </c>
      <c r="G46" s="117"/>
      <c r="H46" s="117"/>
      <c r="I46" s="117"/>
      <c r="J46" s="117"/>
      <c r="K46" s="117"/>
      <c r="L46" s="117"/>
      <c r="M46" s="117"/>
      <c r="N46" s="117"/>
      <c r="O46" s="117"/>
      <c r="P46" s="117"/>
      <c r="Q46" s="117"/>
      <c r="R46" s="117"/>
      <c r="S46" s="234" t="s">
        <v>156</v>
      </c>
      <c r="T46" s="235">
        <f t="shared" si="9"/>
        <v>1</v>
      </c>
      <c r="U46" s="236">
        <f t="shared" si="10"/>
        <v>9.0909090909090912E-2</v>
      </c>
    </row>
    <row r="47" spans="1:23" ht="29.4" thickBot="1">
      <c r="A47" s="205"/>
      <c r="B47" s="126" t="s">
        <v>210</v>
      </c>
      <c r="C47" s="234" t="s">
        <v>156</v>
      </c>
      <c r="D47" s="116">
        <f t="shared" ref="D47" si="11">IF(C47="Sí",1)+IF(C47="No",0)</f>
        <v>1</v>
      </c>
      <c r="E47" s="208"/>
      <c r="F47" s="127">
        <f>IF(E37=0,(D47*$G$4))+IF(E37=11,(D47*$H$4))+IF(E37=10,(D47*$I$4))+IF(E37=9,(D47*$J$4))+IF(E37=8,(D47*$K$4))+IF(E37=7,(D47*$L$4))+IF(E37=6,(D47*$M$4))+IF(E37=5,(D47*$N$4))+IF(E37=4,(D47*$O$4))+IF(E37=3,(D47*$P$4))+IF(E37=2,(D47*$Q$4))+IF(E37=1,(D47*$R$4))</f>
        <v>9.0909090909090912E-2</v>
      </c>
      <c r="G47" s="117"/>
      <c r="H47" s="117"/>
      <c r="I47" s="117"/>
      <c r="J47" s="117"/>
      <c r="K47" s="117"/>
      <c r="L47" s="117"/>
      <c r="M47" s="117"/>
      <c r="N47" s="117"/>
      <c r="O47" s="117"/>
      <c r="P47" s="117"/>
      <c r="Q47" s="117"/>
      <c r="R47" s="117"/>
      <c r="S47" s="234" t="s">
        <v>156</v>
      </c>
      <c r="T47" s="235">
        <f t="shared" si="9"/>
        <v>1</v>
      </c>
      <c r="U47" s="236">
        <f t="shared" si="10"/>
        <v>9.0909090909090912E-2</v>
      </c>
      <c r="V47" s="226">
        <f>U48</f>
        <v>1.0000000000000002</v>
      </c>
      <c r="W47" s="227">
        <f>IF(U48&gt;=70%,(U48))+IF(U48&lt;=70%,70%)</f>
        <v>1.0000000000000002</v>
      </c>
    </row>
    <row r="48" spans="1:23">
      <c r="B48" s="5"/>
      <c r="C48" s="217"/>
      <c r="D48" s="5"/>
      <c r="E48" s="5"/>
      <c r="F48" s="5"/>
      <c r="G48" s="5"/>
      <c r="H48" s="5"/>
      <c r="I48" s="5"/>
      <c r="J48" s="5"/>
      <c r="K48" s="5"/>
      <c r="L48" s="5"/>
      <c r="M48" s="5"/>
      <c r="N48" s="5"/>
      <c r="O48" s="5"/>
      <c r="P48" s="56"/>
      <c r="Q48" s="56"/>
      <c r="R48" s="56"/>
      <c r="S48" s="217"/>
      <c r="T48" s="217"/>
      <c r="U48" s="228">
        <f>SUM(U37:U47)</f>
        <v>1.0000000000000002</v>
      </c>
    </row>
    <row r="50" spans="1:23" ht="28.8">
      <c r="A50" s="6"/>
      <c r="B50" s="6"/>
      <c r="C50" s="211" t="s">
        <v>213</v>
      </c>
      <c r="D50" s="42"/>
      <c r="E50" s="42"/>
      <c r="F50" s="25" t="s">
        <v>229</v>
      </c>
      <c r="S50" s="211" t="s">
        <v>155</v>
      </c>
      <c r="U50" s="156" t="s">
        <v>222</v>
      </c>
    </row>
    <row r="51" spans="1:23">
      <c r="A51" s="26" t="str">
        <f>'Tabla Resultados FC'!C13</f>
        <v>MOT.1.4</v>
      </c>
      <c r="B51" s="30" t="str">
        <f>'Tabla Resultados FC'!D13</f>
        <v>Desarrollo policéntrico de núcleos rurales</v>
      </c>
      <c r="C51" s="212"/>
      <c r="D51" s="42"/>
      <c r="E51" s="42"/>
      <c r="F51" s="128">
        <v>1</v>
      </c>
      <c r="S51" s="212"/>
      <c r="U51" s="157"/>
    </row>
    <row r="52" spans="1:23">
      <c r="A52" s="6"/>
      <c r="B52" s="6"/>
      <c r="C52" s="213"/>
      <c r="D52" s="6"/>
      <c r="E52" s="6"/>
      <c r="F52" s="6"/>
      <c r="G52" s="125"/>
      <c r="H52" s="125"/>
      <c r="I52" s="125"/>
      <c r="J52" s="125"/>
      <c r="K52" s="125"/>
      <c r="L52" s="125"/>
      <c r="M52" s="125"/>
      <c r="N52" s="125"/>
      <c r="O52" s="125"/>
      <c r="P52" s="125"/>
      <c r="Q52" s="125"/>
      <c r="R52" s="125"/>
      <c r="S52" s="213"/>
      <c r="T52" s="213"/>
      <c r="U52" s="223"/>
    </row>
    <row r="53" spans="1:23" ht="28.8">
      <c r="A53" s="203" t="s">
        <v>217</v>
      </c>
      <c r="B53" s="126" t="s">
        <v>200</v>
      </c>
      <c r="C53" s="234" t="s">
        <v>156</v>
      </c>
      <c r="D53" s="116">
        <f>IF(C53="Sí",1)+IF(C53="No",0)</f>
        <v>1</v>
      </c>
      <c r="E53" s="206">
        <f>(COUNTIF(D53:D63,"1"))</f>
        <v>11</v>
      </c>
      <c r="F53" s="127">
        <f>IF(E53=0,(D53*$G$4))+IF(E53=11,(D53*$H$4))+IF(E53=10,(D53*$I$4))+IF(E53=9,(D53*$J$4))+IF(E53=8,(D53*$K$4))+IF(E53=7,(D53*$L$4))+IF(E53=6,(D53*$M$4))+IF(E53=5,(D53*$N$4))+IF(E53=4,(D53*$O$4))+IF(E53=3,(D53*$P$4))+IF(E53=2,(D53*$Q$4))+IF(E53=1,(D53*$R$4))</f>
        <v>9.0909090909090912E-2</v>
      </c>
      <c r="G53" s="117">
        <v>0</v>
      </c>
      <c r="H53" s="117">
        <f>F51/11</f>
        <v>9.0909090909090912E-2</v>
      </c>
      <c r="I53" s="117">
        <f>F51/10</f>
        <v>0.1</v>
      </c>
      <c r="J53" s="117">
        <f>F51/9</f>
        <v>0.1111111111111111</v>
      </c>
      <c r="K53" s="117">
        <f>F51/8</f>
        <v>0.125</v>
      </c>
      <c r="L53" s="117">
        <f>F51/7</f>
        <v>0.14285714285714285</v>
      </c>
      <c r="M53" s="117">
        <f>F51/6</f>
        <v>0.16666666666666666</v>
      </c>
      <c r="N53" s="117">
        <f>F51/5</f>
        <v>0.2</v>
      </c>
      <c r="O53" s="117">
        <f>F51/4</f>
        <v>0.25</v>
      </c>
      <c r="P53" s="117">
        <f>F51/3</f>
        <v>0.33333333333333331</v>
      </c>
      <c r="Q53" s="117">
        <f>F51/2</f>
        <v>0.5</v>
      </c>
      <c r="R53" s="117">
        <f>F51/1</f>
        <v>1</v>
      </c>
      <c r="S53" s="234" t="s">
        <v>156</v>
      </c>
      <c r="T53" s="235">
        <f>IF(S53="Sí",1)+IF(S53="No",0)</f>
        <v>1</v>
      </c>
      <c r="U53" s="236">
        <f>F53*T53</f>
        <v>9.0909090909090912E-2</v>
      </c>
    </row>
    <row r="54" spans="1:23" ht="28.8">
      <c r="A54" s="204"/>
      <c r="B54" s="126" t="s">
        <v>204</v>
      </c>
      <c r="C54" s="234" t="s">
        <v>156</v>
      </c>
      <c r="D54" s="116">
        <f t="shared" ref="D54:D58" si="12">IF(C54="Sí",1)+IF(C54="No",0)</f>
        <v>1</v>
      </c>
      <c r="E54" s="207"/>
      <c r="F54" s="127">
        <f>IF(E53=0,(D54*$G$4))+IF(E53=11,(D54*$H$4))+IF(E53=10,(D54*$I$4))+IF(E53=9,(D54*$J$4))+IF(E53=8,(D54*$K$4))+IF(E53=7,(D54*$L$4))+IF(E53=6,(D54*$M$4))+IF(E53=5,(D54*$N$4))+IF(E53=4,(D54*$O$4))+IF(E53=3,(D54*$P$4))+IF(E53=2,(D54*$Q$4))+IF(E53=1,(D54*$R$4))</f>
        <v>9.0909090909090912E-2</v>
      </c>
      <c r="G54" s="117"/>
      <c r="H54" s="117"/>
      <c r="I54" s="117"/>
      <c r="J54" s="117"/>
      <c r="K54" s="117"/>
      <c r="L54" s="117"/>
      <c r="M54" s="117"/>
      <c r="N54" s="117"/>
      <c r="O54" s="117"/>
      <c r="P54" s="117"/>
      <c r="Q54" s="117"/>
      <c r="R54" s="117"/>
      <c r="S54" s="234" t="s">
        <v>156</v>
      </c>
      <c r="T54" s="235">
        <f t="shared" ref="T54:T63" si="13">IF(S54="Sí",1)+IF(S54="No",0)</f>
        <v>1</v>
      </c>
      <c r="U54" s="236">
        <f t="shared" ref="U54:U63" si="14">F54*T54</f>
        <v>9.0909090909090912E-2</v>
      </c>
    </row>
    <row r="55" spans="1:23" ht="28.8">
      <c r="A55" s="205"/>
      <c r="B55" s="126" t="s">
        <v>208</v>
      </c>
      <c r="C55" s="234" t="s">
        <v>156</v>
      </c>
      <c r="D55" s="116">
        <f t="shared" si="12"/>
        <v>1</v>
      </c>
      <c r="E55" s="207"/>
      <c r="F55" s="127">
        <f>IF(E53=0,(D55*$G$4))+IF(E53=11,(D55*$H$4))+IF(E53=10,(D55*$I$4))+IF(E53=9,(D55*$J$4))+IF(E53=8,(D55*$K$4))+IF(E53=7,(D55*$L$4))+IF(E53=6,(D55*$M$4))+IF(E53=5,(D55*$N$4))+IF(E53=4,(D55*$O$4))+IF(E53=3,(D55*$P$4))+IF(E53=2,(D55*$Q$4))+IF(E53=1,(D55*$R$4))</f>
        <v>9.0909090909090912E-2</v>
      </c>
      <c r="G55" s="117"/>
      <c r="H55" s="117"/>
      <c r="I55" s="117"/>
      <c r="J55" s="117"/>
      <c r="K55" s="117"/>
      <c r="L55" s="117"/>
      <c r="M55" s="117"/>
      <c r="N55" s="117"/>
      <c r="O55" s="117"/>
      <c r="P55" s="117"/>
      <c r="Q55" s="117"/>
      <c r="R55" s="117"/>
      <c r="S55" s="234" t="s">
        <v>156</v>
      </c>
      <c r="T55" s="235">
        <f t="shared" si="13"/>
        <v>1</v>
      </c>
      <c r="U55" s="236">
        <f t="shared" si="14"/>
        <v>9.0909090909090912E-2</v>
      </c>
    </row>
    <row r="56" spans="1:23" ht="28.8">
      <c r="A56" s="203" t="s">
        <v>218</v>
      </c>
      <c r="B56" s="126" t="s">
        <v>201</v>
      </c>
      <c r="C56" s="234" t="s">
        <v>156</v>
      </c>
      <c r="D56" s="116">
        <f t="shared" si="12"/>
        <v>1</v>
      </c>
      <c r="E56" s="207"/>
      <c r="F56" s="127">
        <f>IF(E53=0,(D56*$G$4))+IF(E53=11,(D56*$H$4))+IF(E53=10,(D56*$I$4))+IF(E53=9,(D56*$J$4))+IF(E53=8,(D56*$K$4))+IF(E53=7,(D56*$L$4))+IF(E53=6,(D56*$M$4))+IF(E53=5,(D56*$N$4))+IF(E53=4,(D56*$O$4))+IF(E53=3,(D56*$P$4))+IF(E53=2,(D56*$Q$4))+IF(E53=1,(D56*$R$4))</f>
        <v>9.0909090909090912E-2</v>
      </c>
      <c r="G56" s="117"/>
      <c r="H56" s="117"/>
      <c r="I56" s="117"/>
      <c r="J56" s="117"/>
      <c r="K56" s="117"/>
      <c r="L56" s="117"/>
      <c r="M56" s="117"/>
      <c r="N56" s="117"/>
      <c r="O56" s="117"/>
      <c r="P56" s="117"/>
      <c r="Q56" s="117"/>
      <c r="R56" s="117"/>
      <c r="S56" s="234" t="s">
        <v>156</v>
      </c>
      <c r="T56" s="235">
        <f t="shared" si="13"/>
        <v>1</v>
      </c>
      <c r="U56" s="236">
        <f t="shared" si="14"/>
        <v>9.0909090909090912E-2</v>
      </c>
    </row>
    <row r="57" spans="1:23">
      <c r="A57" s="204"/>
      <c r="B57" s="126" t="s">
        <v>205</v>
      </c>
      <c r="C57" s="234" t="s">
        <v>156</v>
      </c>
      <c r="D57" s="116">
        <f t="shared" si="12"/>
        <v>1</v>
      </c>
      <c r="E57" s="207"/>
      <c r="F57" s="127">
        <f>IF(E53=0,(D57*$G$4))+IF(E53=11,(D57*$H$4))+IF(E53=10,(D57*$I$4))+IF(E53=9,(D57*$J$4))+IF(E53=8,(D57*$K$4))+IF(E53=7,(D57*$L$4))+IF(E53=6,(D57*$M$4))+IF(E53=5,(D57*$N$4))+IF(E53=4,(D57*$O$4))+IF(E53=3,(D57*$P$4))+IF(E53=2,(D57*$Q$4))+IF(E53=1,(D57*$R$4))</f>
        <v>9.0909090909090912E-2</v>
      </c>
      <c r="G57" s="117"/>
      <c r="H57" s="117"/>
      <c r="I57" s="117"/>
      <c r="J57" s="117"/>
      <c r="K57" s="117"/>
      <c r="L57" s="117"/>
      <c r="M57" s="117"/>
      <c r="N57" s="117"/>
      <c r="O57" s="117"/>
      <c r="P57" s="117"/>
      <c r="Q57" s="117"/>
      <c r="R57" s="117"/>
      <c r="S57" s="234" t="s">
        <v>156</v>
      </c>
      <c r="T57" s="235">
        <f t="shared" si="13"/>
        <v>1</v>
      </c>
      <c r="U57" s="236">
        <f t="shared" si="14"/>
        <v>9.0909090909090912E-2</v>
      </c>
    </row>
    <row r="58" spans="1:23">
      <c r="A58" s="205"/>
      <c r="B58" s="126" t="s">
        <v>209</v>
      </c>
      <c r="C58" s="234" t="s">
        <v>156</v>
      </c>
      <c r="D58" s="116">
        <f t="shared" si="12"/>
        <v>1</v>
      </c>
      <c r="E58" s="207"/>
      <c r="F58" s="127">
        <f>IF(E53=0,(D58*$G$4))+IF(E53=11,(D58*$H$4))+IF(E53=10,(D58*$I$4))+IF(E53=9,(D58*$J$4))+IF(E53=8,(D58*$K$4))+IF(E53=7,(D58*$L$4))+IF(E53=6,(D58*$M$4))+IF(E53=5,(D58*$N$4))+IF(E53=4,(D58*$O$4))+IF(E53=3,(D58*$P$4))+IF(E53=2,(D58*$Q$4))+IF(E53=1,(D58*$R$4))</f>
        <v>9.0909090909090912E-2</v>
      </c>
      <c r="G58" s="117"/>
      <c r="H58" s="117"/>
      <c r="I58" s="117"/>
      <c r="J58" s="117"/>
      <c r="K58" s="117"/>
      <c r="L58" s="117"/>
      <c r="M58" s="117"/>
      <c r="N58" s="117"/>
      <c r="O58" s="117"/>
      <c r="P58" s="117"/>
      <c r="Q58" s="117"/>
      <c r="R58" s="117"/>
      <c r="S58" s="234" t="s">
        <v>156</v>
      </c>
      <c r="T58" s="235">
        <f t="shared" si="13"/>
        <v>1</v>
      </c>
      <c r="U58" s="236">
        <f t="shared" si="14"/>
        <v>9.0909090909090912E-2</v>
      </c>
    </row>
    <row r="59" spans="1:23" ht="28.8">
      <c r="A59" s="203" t="s">
        <v>219</v>
      </c>
      <c r="B59" s="126" t="s">
        <v>202</v>
      </c>
      <c r="C59" s="234" t="s">
        <v>156</v>
      </c>
      <c r="D59" s="116">
        <f>IF(C59="Sí",1)+IF(C59="No",0)</f>
        <v>1</v>
      </c>
      <c r="E59" s="207"/>
      <c r="F59" s="127">
        <f>IF(E53=0,(D59*$G$4))+IF(E53=11,(D59*$H$4))+IF(E53=10,(D59*$I$4))+IF(E53=9,(D59*$J$4))+IF(E53=8,(D59*$K$4))+IF(E53=7,(D59*$L$4))+IF(E53=6,(D59*$M$4))+IF(E53=5,(D59*$N$4))+IF(E53=4,(D59*$O$4))+IF(E53=3,(D59*$P$4))+IF(E53=2,(D59*$Q$4))+IF(E53=1,(D59*$R$4))</f>
        <v>9.0909090909090912E-2</v>
      </c>
      <c r="G59" s="117"/>
      <c r="H59" s="117"/>
      <c r="I59" s="117"/>
      <c r="J59" s="117"/>
      <c r="K59" s="117"/>
      <c r="L59" s="117"/>
      <c r="M59" s="117"/>
      <c r="N59" s="117"/>
      <c r="O59" s="117"/>
      <c r="P59" s="117"/>
      <c r="Q59" s="117"/>
      <c r="R59" s="117"/>
      <c r="S59" s="234" t="s">
        <v>156</v>
      </c>
      <c r="T59" s="235">
        <f t="shared" si="13"/>
        <v>1</v>
      </c>
      <c r="U59" s="236">
        <f t="shared" si="14"/>
        <v>9.0909090909090912E-2</v>
      </c>
    </row>
    <row r="60" spans="1:23" ht="14.4" customHeight="1">
      <c r="A60" s="205"/>
      <c r="B60" s="126" t="s">
        <v>206</v>
      </c>
      <c r="C60" s="234" t="s">
        <v>156</v>
      </c>
      <c r="D60" s="116">
        <f>IF(C60="Sí",1)+IF(C60="No",0)</f>
        <v>1</v>
      </c>
      <c r="E60" s="207"/>
      <c r="F60" s="127">
        <f>IF(E53=0,(D60*$G$4))+IF(E53=11,(D60*$H$4))+IF(E53=10,(D60*$I$4))+IF(E53=9,(D60*$J$4))+IF(E53=8,(D60*$K$4))+IF(E53=7,(D60*$L$4))+IF(E53=6,(D60*$M$4))+IF(E53=5,(D60*$N$4))+IF(E53=4,(D60*$O$4))+IF(E53=3,(D60*$P$4))+IF(E53=2,(D60*$Q$4))+IF(E53=1,(D60*$R$4))</f>
        <v>9.0909090909090912E-2</v>
      </c>
      <c r="G60" s="117"/>
      <c r="H60" s="117"/>
      <c r="I60" s="117"/>
      <c r="J60" s="117"/>
      <c r="K60" s="117"/>
      <c r="L60" s="117"/>
      <c r="M60" s="117"/>
      <c r="N60" s="117"/>
      <c r="O60" s="117"/>
      <c r="P60" s="117"/>
      <c r="Q60" s="117"/>
      <c r="R60" s="117"/>
      <c r="S60" s="234" t="s">
        <v>156</v>
      </c>
      <c r="T60" s="235">
        <f t="shared" si="13"/>
        <v>1</v>
      </c>
      <c r="U60" s="236">
        <f t="shared" si="14"/>
        <v>9.0909090909090912E-2</v>
      </c>
    </row>
    <row r="61" spans="1:23">
      <c r="A61" s="203" t="s">
        <v>220</v>
      </c>
      <c r="B61" s="126" t="s">
        <v>203</v>
      </c>
      <c r="C61" s="234" t="s">
        <v>156</v>
      </c>
      <c r="D61" s="116">
        <f>IF(C61="Sí",1)+IF(C61="No",0)</f>
        <v>1</v>
      </c>
      <c r="E61" s="207"/>
      <c r="F61" s="127">
        <f>IF(E53=0,(D61*$G$4))+IF(E53=11,(D61*$H$4))+IF(E53=10,(D61*$I$4))+IF(E53=9,(D61*$J$4))+IF(E53=8,(D61*$K$4))+IF(E53=7,(D61*$L$4))+IF(E53=6,(D61*$M$4))+IF(E53=5,(D61*$N$4))+IF(E53=4,(D61*$O$4))+IF(E53=3,(D61*$P$4))+IF(E53=2,(D61*$Q$4))+IF(E53=1,(D61*$R$4))</f>
        <v>9.0909090909090912E-2</v>
      </c>
      <c r="G61" s="117"/>
      <c r="H61" s="117"/>
      <c r="I61" s="117"/>
      <c r="J61" s="117"/>
      <c r="K61" s="117"/>
      <c r="L61" s="117"/>
      <c r="M61" s="117"/>
      <c r="N61" s="117"/>
      <c r="O61" s="117"/>
      <c r="P61" s="117"/>
      <c r="Q61" s="117"/>
      <c r="R61" s="117"/>
      <c r="S61" s="234" t="s">
        <v>156</v>
      </c>
      <c r="T61" s="235">
        <f t="shared" si="13"/>
        <v>1</v>
      </c>
      <c r="U61" s="236">
        <f t="shared" si="14"/>
        <v>9.0909090909090912E-2</v>
      </c>
    </row>
    <row r="62" spans="1:23" ht="15" customHeight="1" thickBot="1">
      <c r="A62" s="204"/>
      <c r="B62" s="126" t="s">
        <v>207</v>
      </c>
      <c r="C62" s="234" t="s">
        <v>156</v>
      </c>
      <c r="D62" s="116">
        <f>IF(C62="Sí",1)+IF(C62="No",0)</f>
        <v>1</v>
      </c>
      <c r="E62" s="207"/>
      <c r="F62" s="127">
        <f>IF(E53=0,(D62*$G$4))+IF(E53=11,(D62*$H$4))+IF(E53=10,(D62*$I$4))+IF(E53=9,(D62*$J$4))+IF(E53=8,(D62*$K$4))+IF(E53=7,(D62*$L$4))+IF(E53=6,(D62*$M$4))+IF(E53=5,(D62*$N$4))+IF(E53=4,(D62*$O$4))+IF(E53=3,(D62*$P$4))+IF(E53=2,(D62*$Q$4))+IF(E53=1,(D62*$R$4))</f>
        <v>9.0909090909090912E-2</v>
      </c>
      <c r="G62" s="117"/>
      <c r="H62" s="117"/>
      <c r="I62" s="117"/>
      <c r="J62" s="117"/>
      <c r="K62" s="117"/>
      <c r="L62" s="117"/>
      <c r="M62" s="117"/>
      <c r="N62" s="117"/>
      <c r="O62" s="117"/>
      <c r="P62" s="117"/>
      <c r="Q62" s="117"/>
      <c r="R62" s="117"/>
      <c r="S62" s="234" t="s">
        <v>156</v>
      </c>
      <c r="T62" s="235">
        <f t="shared" si="13"/>
        <v>1</v>
      </c>
      <c r="U62" s="236">
        <f t="shared" si="14"/>
        <v>9.0909090909090912E-2</v>
      </c>
    </row>
    <row r="63" spans="1:23" ht="29.4" thickBot="1">
      <c r="A63" s="205"/>
      <c r="B63" s="126" t="s">
        <v>210</v>
      </c>
      <c r="C63" s="234" t="s">
        <v>156</v>
      </c>
      <c r="D63" s="116">
        <f t="shared" ref="D63" si="15">IF(C63="Sí",1)+IF(C63="No",0)</f>
        <v>1</v>
      </c>
      <c r="E63" s="208"/>
      <c r="F63" s="127">
        <f>IF(E53=0,(D63*$G$4))+IF(E53=11,(D63*$H$4))+IF(E53=10,(D63*$I$4))+IF(E53=9,(D63*$J$4))+IF(E53=8,(D63*$K$4))+IF(E53=7,(D63*$L$4))+IF(E53=6,(D63*$M$4))+IF(E53=5,(D63*$N$4))+IF(E53=4,(D63*$O$4))+IF(E53=3,(D63*$P$4))+IF(E53=2,(D63*$Q$4))+IF(E53=1,(D63*$R$4))</f>
        <v>9.0909090909090912E-2</v>
      </c>
      <c r="G63" s="117"/>
      <c r="H63" s="117"/>
      <c r="I63" s="117"/>
      <c r="J63" s="117"/>
      <c r="K63" s="117"/>
      <c r="L63" s="117"/>
      <c r="M63" s="117"/>
      <c r="N63" s="117"/>
      <c r="O63" s="117"/>
      <c r="P63" s="117"/>
      <c r="Q63" s="117"/>
      <c r="R63" s="117"/>
      <c r="S63" s="234" t="s">
        <v>156</v>
      </c>
      <c r="T63" s="235">
        <f t="shared" si="13"/>
        <v>1</v>
      </c>
      <c r="U63" s="236">
        <f t="shared" si="14"/>
        <v>9.0909090909090912E-2</v>
      </c>
      <c r="V63" s="226">
        <f>U64</f>
        <v>1.0000000000000002</v>
      </c>
      <c r="W63" s="227">
        <f>IF(U64&gt;=70%,(U64))+IF(U64&lt;=70%,70%)</f>
        <v>1.0000000000000002</v>
      </c>
    </row>
    <row r="64" spans="1:23">
      <c r="B64" s="5"/>
      <c r="C64" s="217"/>
      <c r="D64" s="5"/>
      <c r="E64" s="5"/>
      <c r="F64" s="5"/>
      <c r="G64" s="5"/>
      <c r="H64" s="5"/>
      <c r="I64" s="5"/>
      <c r="J64" s="5"/>
      <c r="K64" s="5"/>
      <c r="L64" s="5"/>
      <c r="M64" s="5"/>
      <c r="N64" s="5"/>
      <c r="O64" s="5"/>
      <c r="P64" s="56"/>
      <c r="Q64" s="56"/>
      <c r="R64" s="56"/>
      <c r="S64" s="217"/>
      <c r="T64" s="217"/>
      <c r="U64" s="228">
        <f>SUM(U53:U63)</f>
        <v>1.0000000000000002</v>
      </c>
    </row>
    <row r="66" spans="1:23" ht="28.8">
      <c r="A66" s="6"/>
      <c r="B66" s="6"/>
      <c r="C66" s="211" t="s">
        <v>213</v>
      </c>
      <c r="D66" s="42"/>
      <c r="E66" s="42"/>
      <c r="F66" s="25" t="s">
        <v>229</v>
      </c>
      <c r="S66" s="211" t="s">
        <v>155</v>
      </c>
      <c r="U66" s="156" t="s">
        <v>222</v>
      </c>
    </row>
    <row r="67" spans="1:23">
      <c r="A67" s="26" t="str">
        <f>'Tabla Resultados FC'!C14</f>
        <v>MOT.1.5</v>
      </c>
      <c r="B67" s="30" t="str">
        <f>'Tabla Resultados FC'!D14</f>
        <v>Ocupación del suelo y distribución de usos eficiente</v>
      </c>
      <c r="C67" s="212"/>
      <c r="D67" s="42"/>
      <c r="E67" s="42"/>
      <c r="F67" s="128">
        <v>1</v>
      </c>
      <c r="S67" s="212"/>
      <c r="U67" s="157"/>
    </row>
    <row r="68" spans="1:23">
      <c r="A68" s="6"/>
      <c r="B68" s="6"/>
      <c r="C68" s="213"/>
      <c r="D68" s="6"/>
      <c r="E68" s="6"/>
      <c r="F68" s="6"/>
      <c r="G68" s="125"/>
      <c r="H68" s="125"/>
      <c r="I68" s="125"/>
      <c r="J68" s="125"/>
      <c r="K68" s="125"/>
      <c r="L68" s="125"/>
      <c r="M68" s="125"/>
      <c r="N68" s="125"/>
      <c r="O68" s="125"/>
      <c r="P68" s="125"/>
      <c r="Q68" s="125"/>
      <c r="R68" s="125"/>
      <c r="S68" s="213"/>
      <c r="T68" s="213"/>
      <c r="U68" s="223"/>
    </row>
    <row r="69" spans="1:23" ht="28.8">
      <c r="A69" s="203" t="s">
        <v>217</v>
      </c>
      <c r="B69" s="126" t="s">
        <v>200</v>
      </c>
      <c r="C69" s="234" t="s">
        <v>156</v>
      </c>
      <c r="D69" s="116">
        <f>IF(C69="Sí",1)+IF(C69="No",0)</f>
        <v>1</v>
      </c>
      <c r="E69" s="206">
        <f>(COUNTIF(D69:D79,"1"))</f>
        <v>11</v>
      </c>
      <c r="F69" s="127">
        <f>IF(E69=0,(D69*$G$4))+IF(E69=11,(D69*$H$4))+IF(E69=10,(D69*$I$4))+IF(E69=9,(D69*$J$4))+IF(E69=8,(D69*$K$4))+IF(E69=7,(D69*$L$4))+IF(E69=6,(D69*$M$4))+IF(E69=5,(D69*$N$4))+IF(E69=4,(D69*$O$4))+IF(E69=3,(D69*$P$4))+IF(E69=2,(D69*$Q$4))+IF(E69=1,(D69*$R$4))</f>
        <v>9.0909090909090912E-2</v>
      </c>
      <c r="G69" s="117">
        <v>0</v>
      </c>
      <c r="H69" s="117">
        <f>F67/11</f>
        <v>9.0909090909090912E-2</v>
      </c>
      <c r="I69" s="117">
        <f>F67/10</f>
        <v>0.1</v>
      </c>
      <c r="J69" s="117">
        <f>F67/9</f>
        <v>0.1111111111111111</v>
      </c>
      <c r="K69" s="117">
        <f>F67/8</f>
        <v>0.125</v>
      </c>
      <c r="L69" s="117">
        <f>F67/7</f>
        <v>0.14285714285714285</v>
      </c>
      <c r="M69" s="117">
        <f>F67/6</f>
        <v>0.16666666666666666</v>
      </c>
      <c r="N69" s="117">
        <f>F67/5</f>
        <v>0.2</v>
      </c>
      <c r="O69" s="117">
        <f>F67/4</f>
        <v>0.25</v>
      </c>
      <c r="P69" s="117">
        <f>F67/3</f>
        <v>0.33333333333333331</v>
      </c>
      <c r="Q69" s="117">
        <f>F67/2</f>
        <v>0.5</v>
      </c>
      <c r="R69" s="117">
        <f>F67/1</f>
        <v>1</v>
      </c>
      <c r="S69" s="234" t="s">
        <v>156</v>
      </c>
      <c r="T69" s="235">
        <f>IF(S69="Sí",1)+IF(S69="No",0)</f>
        <v>1</v>
      </c>
      <c r="U69" s="236">
        <f>F69*T69</f>
        <v>9.0909090909090912E-2</v>
      </c>
    </row>
    <row r="70" spans="1:23" ht="28.8">
      <c r="A70" s="204"/>
      <c r="B70" s="126" t="s">
        <v>204</v>
      </c>
      <c r="C70" s="234" t="s">
        <v>156</v>
      </c>
      <c r="D70" s="116">
        <f t="shared" ref="D70:D74" si="16">IF(C70="Sí",1)+IF(C70="No",0)</f>
        <v>1</v>
      </c>
      <c r="E70" s="207"/>
      <c r="F70" s="127">
        <f>IF(E69=0,(D70*$G$4))+IF(E69=11,(D70*$H$4))+IF(E69=10,(D70*$I$4))+IF(E69=9,(D70*$J$4))+IF(E69=8,(D70*$K$4))+IF(E69=7,(D70*$L$4))+IF(E69=6,(D70*$M$4))+IF(E69=5,(D70*$N$4))+IF(E69=4,(D70*$O$4))+IF(E69=3,(D70*$P$4))+IF(E69=2,(D70*$Q$4))+IF(E69=1,(D70*$R$4))</f>
        <v>9.0909090909090912E-2</v>
      </c>
      <c r="G70" s="117"/>
      <c r="H70" s="117"/>
      <c r="I70" s="117"/>
      <c r="J70" s="117"/>
      <c r="K70" s="117"/>
      <c r="L70" s="117"/>
      <c r="M70" s="117"/>
      <c r="N70" s="117"/>
      <c r="O70" s="117"/>
      <c r="P70" s="117"/>
      <c r="Q70" s="117"/>
      <c r="R70" s="117"/>
      <c r="S70" s="234" t="s">
        <v>156</v>
      </c>
      <c r="T70" s="235">
        <f t="shared" ref="T70:T79" si="17">IF(S70="Sí",1)+IF(S70="No",0)</f>
        <v>1</v>
      </c>
      <c r="U70" s="236">
        <f t="shared" ref="U70:U79" si="18">F70*T70</f>
        <v>9.0909090909090912E-2</v>
      </c>
    </row>
    <row r="71" spans="1:23" ht="28.8">
      <c r="A71" s="205"/>
      <c r="B71" s="126" t="s">
        <v>208</v>
      </c>
      <c r="C71" s="234" t="s">
        <v>156</v>
      </c>
      <c r="D71" s="116">
        <f t="shared" si="16"/>
        <v>1</v>
      </c>
      <c r="E71" s="207"/>
      <c r="F71" s="127">
        <f>IF(E69=0,(D71*$G$4))+IF(E69=11,(D71*$H$4))+IF(E69=10,(D71*$I$4))+IF(E69=9,(D71*$J$4))+IF(E69=8,(D71*$K$4))+IF(E69=7,(D71*$L$4))+IF(E69=6,(D71*$M$4))+IF(E69=5,(D71*$N$4))+IF(E69=4,(D71*$O$4))+IF(E69=3,(D71*$P$4))+IF(E69=2,(D71*$Q$4))+IF(E69=1,(D71*$R$4))</f>
        <v>9.0909090909090912E-2</v>
      </c>
      <c r="G71" s="117"/>
      <c r="H71" s="117"/>
      <c r="I71" s="117"/>
      <c r="J71" s="117"/>
      <c r="K71" s="117"/>
      <c r="L71" s="117"/>
      <c r="M71" s="117"/>
      <c r="N71" s="117"/>
      <c r="O71" s="117"/>
      <c r="P71" s="117"/>
      <c r="Q71" s="117"/>
      <c r="R71" s="117"/>
      <c r="S71" s="234" t="s">
        <v>156</v>
      </c>
      <c r="T71" s="235">
        <f t="shared" si="17"/>
        <v>1</v>
      </c>
      <c r="U71" s="236">
        <f t="shared" si="18"/>
        <v>9.0909090909090912E-2</v>
      </c>
    </row>
    <row r="72" spans="1:23" ht="28.8">
      <c r="A72" s="203" t="s">
        <v>218</v>
      </c>
      <c r="B72" s="126" t="s">
        <v>201</v>
      </c>
      <c r="C72" s="234" t="s">
        <v>156</v>
      </c>
      <c r="D72" s="116">
        <f t="shared" si="16"/>
        <v>1</v>
      </c>
      <c r="E72" s="207"/>
      <c r="F72" s="127">
        <f>IF(E69=0,(D72*$G$4))+IF(E69=11,(D72*$H$4))+IF(E69=10,(D72*$I$4))+IF(E69=9,(D72*$J$4))+IF(E69=8,(D72*$K$4))+IF(E69=7,(D72*$L$4))+IF(E69=6,(D72*$M$4))+IF(E69=5,(D72*$N$4))+IF(E69=4,(D72*$O$4))+IF(E69=3,(D72*$P$4))+IF(E69=2,(D72*$Q$4))+IF(E69=1,(D72*$R$4))</f>
        <v>9.0909090909090912E-2</v>
      </c>
      <c r="G72" s="117"/>
      <c r="H72" s="117"/>
      <c r="I72" s="117"/>
      <c r="J72" s="117"/>
      <c r="K72" s="117"/>
      <c r="L72" s="117"/>
      <c r="M72" s="117"/>
      <c r="N72" s="117"/>
      <c r="O72" s="117"/>
      <c r="P72" s="117"/>
      <c r="Q72" s="117"/>
      <c r="R72" s="117"/>
      <c r="S72" s="234" t="s">
        <v>156</v>
      </c>
      <c r="T72" s="235">
        <f t="shared" si="17"/>
        <v>1</v>
      </c>
      <c r="U72" s="236">
        <f t="shared" si="18"/>
        <v>9.0909090909090912E-2</v>
      </c>
    </row>
    <row r="73" spans="1:23">
      <c r="A73" s="204"/>
      <c r="B73" s="126" t="s">
        <v>205</v>
      </c>
      <c r="C73" s="234" t="s">
        <v>156</v>
      </c>
      <c r="D73" s="116">
        <f t="shared" si="16"/>
        <v>1</v>
      </c>
      <c r="E73" s="207"/>
      <c r="F73" s="127">
        <f>IF(E69=0,(D73*$G$4))+IF(E69=11,(D73*$H$4))+IF(E69=10,(D73*$I$4))+IF(E69=9,(D73*$J$4))+IF(E69=8,(D73*$K$4))+IF(E69=7,(D73*$L$4))+IF(E69=6,(D73*$M$4))+IF(E69=5,(D73*$N$4))+IF(E69=4,(D73*$O$4))+IF(E69=3,(D73*$P$4))+IF(E69=2,(D73*$Q$4))+IF(E69=1,(D73*$R$4))</f>
        <v>9.0909090909090912E-2</v>
      </c>
      <c r="G73" s="117"/>
      <c r="H73" s="117"/>
      <c r="I73" s="117"/>
      <c r="J73" s="117"/>
      <c r="K73" s="117"/>
      <c r="L73" s="117"/>
      <c r="M73" s="117"/>
      <c r="N73" s="117"/>
      <c r="O73" s="117"/>
      <c r="P73" s="117"/>
      <c r="Q73" s="117"/>
      <c r="R73" s="117"/>
      <c r="S73" s="234" t="s">
        <v>156</v>
      </c>
      <c r="T73" s="235">
        <f t="shared" si="17"/>
        <v>1</v>
      </c>
      <c r="U73" s="236">
        <f t="shared" si="18"/>
        <v>9.0909090909090912E-2</v>
      </c>
    </row>
    <row r="74" spans="1:23">
      <c r="A74" s="205"/>
      <c r="B74" s="126" t="s">
        <v>209</v>
      </c>
      <c r="C74" s="234" t="s">
        <v>156</v>
      </c>
      <c r="D74" s="116">
        <f t="shared" si="16"/>
        <v>1</v>
      </c>
      <c r="E74" s="207"/>
      <c r="F74" s="127">
        <f>IF(E69=0,(D74*$G$4))+IF(E69=11,(D74*$H$4))+IF(E69=10,(D74*$I$4))+IF(E69=9,(D74*$J$4))+IF(E69=8,(D74*$K$4))+IF(E69=7,(D74*$L$4))+IF(E69=6,(D74*$M$4))+IF(E69=5,(D74*$N$4))+IF(E69=4,(D74*$O$4))+IF(E69=3,(D74*$P$4))+IF(E69=2,(D74*$Q$4))+IF(E69=1,(D74*$R$4))</f>
        <v>9.0909090909090912E-2</v>
      </c>
      <c r="G74" s="117"/>
      <c r="H74" s="117"/>
      <c r="I74" s="117"/>
      <c r="J74" s="117"/>
      <c r="K74" s="117"/>
      <c r="L74" s="117"/>
      <c r="M74" s="117"/>
      <c r="N74" s="117"/>
      <c r="O74" s="117"/>
      <c r="P74" s="117"/>
      <c r="Q74" s="117"/>
      <c r="R74" s="117"/>
      <c r="S74" s="234" t="s">
        <v>156</v>
      </c>
      <c r="T74" s="235">
        <f t="shared" si="17"/>
        <v>1</v>
      </c>
      <c r="U74" s="236">
        <f t="shared" si="18"/>
        <v>9.0909090909090912E-2</v>
      </c>
    </row>
    <row r="75" spans="1:23" ht="28.8">
      <c r="A75" s="203" t="s">
        <v>219</v>
      </c>
      <c r="B75" s="126" t="s">
        <v>202</v>
      </c>
      <c r="C75" s="234" t="s">
        <v>156</v>
      </c>
      <c r="D75" s="116">
        <f>IF(C75="Sí",1)+IF(C75="No",0)</f>
        <v>1</v>
      </c>
      <c r="E75" s="207"/>
      <c r="F75" s="127">
        <f>IF(E69=0,(D75*$G$4))+IF(E69=11,(D75*$H$4))+IF(E69=10,(D75*$I$4))+IF(E69=9,(D75*$J$4))+IF(E69=8,(D75*$K$4))+IF(E69=7,(D75*$L$4))+IF(E69=6,(D75*$M$4))+IF(E69=5,(D75*$N$4))+IF(E69=4,(D75*$O$4))+IF(E69=3,(D75*$P$4))+IF(E69=2,(D75*$Q$4))+IF(E69=1,(D75*$R$4))</f>
        <v>9.0909090909090912E-2</v>
      </c>
      <c r="G75" s="117"/>
      <c r="H75" s="117"/>
      <c r="I75" s="117"/>
      <c r="J75" s="117"/>
      <c r="K75" s="117"/>
      <c r="L75" s="117"/>
      <c r="M75" s="117"/>
      <c r="N75" s="117"/>
      <c r="O75" s="117"/>
      <c r="P75" s="117"/>
      <c r="Q75" s="117"/>
      <c r="R75" s="117"/>
      <c r="S75" s="234" t="s">
        <v>156</v>
      </c>
      <c r="T75" s="235">
        <f t="shared" si="17"/>
        <v>1</v>
      </c>
      <c r="U75" s="236">
        <f t="shared" si="18"/>
        <v>9.0909090909090912E-2</v>
      </c>
    </row>
    <row r="76" spans="1:23" ht="14.4" customHeight="1">
      <c r="A76" s="205"/>
      <c r="B76" s="126" t="s">
        <v>206</v>
      </c>
      <c r="C76" s="234" t="s">
        <v>156</v>
      </c>
      <c r="D76" s="116">
        <f>IF(C76="Sí",1)+IF(C76="No",0)</f>
        <v>1</v>
      </c>
      <c r="E76" s="207"/>
      <c r="F76" s="127">
        <f>IF(E69=0,(D76*$G$4))+IF(E69=11,(D76*$H$4))+IF(E69=10,(D76*$I$4))+IF(E69=9,(D76*$J$4))+IF(E69=8,(D76*$K$4))+IF(E69=7,(D76*$L$4))+IF(E69=6,(D76*$M$4))+IF(E69=5,(D76*$N$4))+IF(E69=4,(D76*$O$4))+IF(E69=3,(D76*$P$4))+IF(E69=2,(D76*$Q$4))+IF(E69=1,(D76*$R$4))</f>
        <v>9.0909090909090912E-2</v>
      </c>
      <c r="G76" s="117"/>
      <c r="H76" s="117"/>
      <c r="I76" s="117"/>
      <c r="J76" s="117"/>
      <c r="K76" s="117"/>
      <c r="L76" s="117"/>
      <c r="M76" s="117"/>
      <c r="N76" s="117"/>
      <c r="O76" s="117"/>
      <c r="P76" s="117"/>
      <c r="Q76" s="117"/>
      <c r="R76" s="117"/>
      <c r="S76" s="234" t="s">
        <v>156</v>
      </c>
      <c r="T76" s="235">
        <f t="shared" si="17"/>
        <v>1</v>
      </c>
      <c r="U76" s="236">
        <f t="shared" si="18"/>
        <v>9.0909090909090912E-2</v>
      </c>
    </row>
    <row r="77" spans="1:23">
      <c r="A77" s="203" t="s">
        <v>220</v>
      </c>
      <c r="B77" s="126" t="s">
        <v>203</v>
      </c>
      <c r="C77" s="234" t="s">
        <v>156</v>
      </c>
      <c r="D77" s="116">
        <f>IF(C77="Sí",1)+IF(C77="No",0)</f>
        <v>1</v>
      </c>
      <c r="E77" s="207"/>
      <c r="F77" s="127">
        <f>IF(E69=0,(D77*$G$4))+IF(E69=11,(D77*$H$4))+IF(E69=10,(D77*$I$4))+IF(E69=9,(D77*$J$4))+IF(E69=8,(D77*$K$4))+IF(E69=7,(D77*$L$4))+IF(E69=6,(D77*$M$4))+IF(E69=5,(D77*$N$4))+IF(E69=4,(D77*$O$4))+IF(E69=3,(D77*$P$4))+IF(E69=2,(D77*$Q$4))+IF(E69=1,(D77*$R$4))</f>
        <v>9.0909090909090912E-2</v>
      </c>
      <c r="G77" s="117"/>
      <c r="H77" s="117"/>
      <c r="I77" s="117"/>
      <c r="J77" s="117"/>
      <c r="K77" s="117"/>
      <c r="L77" s="117"/>
      <c r="M77" s="117"/>
      <c r="N77" s="117"/>
      <c r="O77" s="117"/>
      <c r="P77" s="117"/>
      <c r="Q77" s="117"/>
      <c r="R77" s="117"/>
      <c r="S77" s="234" t="s">
        <v>156</v>
      </c>
      <c r="T77" s="235">
        <f t="shared" si="17"/>
        <v>1</v>
      </c>
      <c r="U77" s="236">
        <f t="shared" si="18"/>
        <v>9.0909090909090912E-2</v>
      </c>
    </row>
    <row r="78" spans="1:23" ht="15" customHeight="1" thickBot="1">
      <c r="A78" s="204"/>
      <c r="B78" s="126" t="s">
        <v>207</v>
      </c>
      <c r="C78" s="234" t="s">
        <v>156</v>
      </c>
      <c r="D78" s="116">
        <f>IF(C78="Sí",1)+IF(C78="No",0)</f>
        <v>1</v>
      </c>
      <c r="E78" s="207"/>
      <c r="F78" s="127">
        <f>IF(E69=0,(D78*$G$4))+IF(E69=11,(D78*$H$4))+IF(E69=10,(D78*$I$4))+IF(E69=9,(D78*$J$4))+IF(E69=8,(D78*$K$4))+IF(E69=7,(D78*$L$4))+IF(E69=6,(D78*$M$4))+IF(E69=5,(D78*$N$4))+IF(E69=4,(D78*$O$4))+IF(E69=3,(D78*$P$4))+IF(E69=2,(D78*$Q$4))+IF(E69=1,(D78*$R$4))</f>
        <v>9.0909090909090912E-2</v>
      </c>
      <c r="G78" s="117"/>
      <c r="H78" s="117"/>
      <c r="I78" s="117"/>
      <c r="J78" s="117"/>
      <c r="K78" s="117"/>
      <c r="L78" s="117"/>
      <c r="M78" s="117"/>
      <c r="N78" s="117"/>
      <c r="O78" s="117"/>
      <c r="P78" s="117"/>
      <c r="Q78" s="117"/>
      <c r="R78" s="117"/>
      <c r="S78" s="234" t="s">
        <v>156</v>
      </c>
      <c r="T78" s="235">
        <f t="shared" si="17"/>
        <v>1</v>
      </c>
      <c r="U78" s="236">
        <f t="shared" si="18"/>
        <v>9.0909090909090912E-2</v>
      </c>
    </row>
    <row r="79" spans="1:23" ht="29.4" thickBot="1">
      <c r="A79" s="205"/>
      <c r="B79" s="126" t="s">
        <v>210</v>
      </c>
      <c r="C79" s="234" t="s">
        <v>156</v>
      </c>
      <c r="D79" s="116">
        <f t="shared" ref="D79" si="19">IF(C79="Sí",1)+IF(C79="No",0)</f>
        <v>1</v>
      </c>
      <c r="E79" s="208"/>
      <c r="F79" s="127">
        <f>IF(E69=0,(D79*$G$4))+IF(E69=11,(D79*$H$4))+IF(E69=10,(D79*$I$4))+IF(E69=9,(D79*$J$4))+IF(E69=8,(D79*$K$4))+IF(E69=7,(D79*$L$4))+IF(E69=6,(D79*$M$4))+IF(E69=5,(D79*$N$4))+IF(E69=4,(D79*$O$4))+IF(E69=3,(D79*$P$4))+IF(E69=2,(D79*$Q$4))+IF(E69=1,(D79*$R$4))</f>
        <v>9.0909090909090912E-2</v>
      </c>
      <c r="G79" s="117"/>
      <c r="H79" s="117"/>
      <c r="I79" s="117"/>
      <c r="J79" s="117"/>
      <c r="K79" s="117"/>
      <c r="L79" s="117"/>
      <c r="M79" s="117"/>
      <c r="N79" s="117"/>
      <c r="O79" s="117"/>
      <c r="P79" s="117"/>
      <c r="Q79" s="117"/>
      <c r="R79" s="117"/>
      <c r="S79" s="234" t="s">
        <v>156</v>
      </c>
      <c r="T79" s="235">
        <f t="shared" si="17"/>
        <v>1</v>
      </c>
      <c r="U79" s="236">
        <f t="shared" si="18"/>
        <v>9.0909090909090912E-2</v>
      </c>
      <c r="V79" s="226">
        <f>U80</f>
        <v>1.0000000000000002</v>
      </c>
      <c r="W79" s="227">
        <f>IF(U80&gt;=70%,(U80))+IF(U80&lt;=70%,70%)</f>
        <v>1.0000000000000002</v>
      </c>
    </row>
    <row r="80" spans="1:23">
      <c r="B80" s="5"/>
      <c r="C80" s="217"/>
      <c r="D80" s="5"/>
      <c r="E80" s="5"/>
      <c r="F80" s="5"/>
      <c r="G80" s="5"/>
      <c r="H80" s="5"/>
      <c r="I80" s="5"/>
      <c r="J80" s="5"/>
      <c r="K80" s="5"/>
      <c r="L80" s="5"/>
      <c r="M80" s="5"/>
      <c r="N80" s="5"/>
      <c r="O80" s="5"/>
      <c r="P80" s="56"/>
      <c r="Q80" s="56"/>
      <c r="R80" s="56"/>
      <c r="S80" s="217"/>
      <c r="T80" s="217"/>
      <c r="U80" s="228">
        <f>SUM(U69:U79)</f>
        <v>1.0000000000000002</v>
      </c>
    </row>
    <row r="82" spans="1:23" ht="28.8">
      <c r="A82" s="6"/>
      <c r="B82" s="6"/>
      <c r="C82" s="211" t="s">
        <v>213</v>
      </c>
      <c r="D82" s="42"/>
      <c r="E82" s="42"/>
      <c r="F82" s="25" t="s">
        <v>229</v>
      </c>
      <c r="S82" s="211" t="s">
        <v>155</v>
      </c>
      <c r="U82" s="156" t="s">
        <v>222</v>
      </c>
    </row>
    <row r="83" spans="1:23">
      <c r="A83" s="26" t="str">
        <f>'Tabla Resultados FC'!C15</f>
        <v>MOT.1.6</v>
      </c>
      <c r="B83" s="30" t="str">
        <f>'Tabla Resultados FC'!D15</f>
        <v>Sistema urbano con estructura policéntrica, compacto, complejo y eficiente</v>
      </c>
      <c r="C83" s="212"/>
      <c r="D83" s="42"/>
      <c r="E83" s="42"/>
      <c r="F83" s="128">
        <v>1</v>
      </c>
      <c r="S83" s="212"/>
      <c r="U83" s="157"/>
    </row>
    <row r="84" spans="1:23">
      <c r="A84" s="6"/>
      <c r="B84" s="6"/>
      <c r="C84" s="213"/>
      <c r="D84" s="6"/>
      <c r="E84" s="6"/>
      <c r="F84" s="6"/>
      <c r="G84" s="125"/>
      <c r="H84" s="125"/>
      <c r="I84" s="125"/>
      <c r="J84" s="125"/>
      <c r="K84" s="125"/>
      <c r="L84" s="125"/>
      <c r="M84" s="125"/>
      <c r="N84" s="125"/>
      <c r="O84" s="125"/>
      <c r="P84" s="125"/>
      <c r="Q84" s="125"/>
      <c r="R84" s="125"/>
      <c r="S84" s="213"/>
      <c r="T84" s="213"/>
      <c r="U84" s="223"/>
    </row>
    <row r="85" spans="1:23" ht="28.8">
      <c r="A85" s="203" t="s">
        <v>217</v>
      </c>
      <c r="B85" s="126" t="s">
        <v>200</v>
      </c>
      <c r="C85" s="234" t="s">
        <v>156</v>
      </c>
      <c r="D85" s="116">
        <f>IF(C85="Sí",1)+IF(C85="No",0)</f>
        <v>1</v>
      </c>
      <c r="E85" s="206">
        <f>(COUNTIF(D85:D95,"1"))</f>
        <v>11</v>
      </c>
      <c r="F85" s="127">
        <f>IF(E85=0,(D85*$G$4))+IF(E85=11,(D85*$H$4))+IF(E85=10,(D85*$I$4))+IF(E85=9,(D85*$J$4))+IF(E85=8,(D85*$K$4))+IF(E85=7,(D85*$L$4))+IF(E85=6,(D85*$M$4))+IF(E85=5,(D85*$N$4))+IF(E85=4,(D85*$O$4))+IF(E85=3,(D85*$P$4))+IF(E85=2,(D85*$Q$4))+IF(E85=1,(D85*$R$4))</f>
        <v>9.0909090909090912E-2</v>
      </c>
      <c r="G85" s="117">
        <v>0</v>
      </c>
      <c r="H85" s="117">
        <f>F83/11</f>
        <v>9.0909090909090912E-2</v>
      </c>
      <c r="I85" s="117">
        <f>F83/10</f>
        <v>0.1</v>
      </c>
      <c r="J85" s="117">
        <f>F83/9</f>
        <v>0.1111111111111111</v>
      </c>
      <c r="K85" s="117">
        <f>F83/8</f>
        <v>0.125</v>
      </c>
      <c r="L85" s="117">
        <f>F83/7</f>
        <v>0.14285714285714285</v>
      </c>
      <c r="M85" s="117">
        <f>F83/6</f>
        <v>0.16666666666666666</v>
      </c>
      <c r="N85" s="117">
        <f>F83/5</f>
        <v>0.2</v>
      </c>
      <c r="O85" s="117">
        <f>F83/4</f>
        <v>0.25</v>
      </c>
      <c r="P85" s="117">
        <f>F83/3</f>
        <v>0.33333333333333331</v>
      </c>
      <c r="Q85" s="117">
        <f>F83/2</f>
        <v>0.5</v>
      </c>
      <c r="R85" s="117">
        <f>F83/1</f>
        <v>1</v>
      </c>
      <c r="S85" s="234" t="s">
        <v>156</v>
      </c>
      <c r="T85" s="235">
        <f>IF(S85="Sí",1)+IF(S85="No",0)</f>
        <v>1</v>
      </c>
      <c r="U85" s="236">
        <f>F85*T85</f>
        <v>9.0909090909090912E-2</v>
      </c>
    </row>
    <row r="86" spans="1:23" ht="28.8">
      <c r="A86" s="204"/>
      <c r="B86" s="126" t="s">
        <v>204</v>
      </c>
      <c r="C86" s="234" t="s">
        <v>156</v>
      </c>
      <c r="D86" s="116">
        <f t="shared" ref="D86:D90" si="20">IF(C86="Sí",1)+IF(C86="No",0)</f>
        <v>1</v>
      </c>
      <c r="E86" s="207"/>
      <c r="F86" s="127">
        <f>IF(E85=0,(D86*$G$4))+IF(E85=11,(D86*$H$4))+IF(E85=10,(D86*$I$4))+IF(E85=9,(D86*$J$4))+IF(E85=8,(D86*$K$4))+IF(E85=7,(D86*$L$4))+IF(E85=6,(D86*$M$4))+IF(E85=5,(D86*$N$4))+IF(E85=4,(D86*$O$4))+IF(E85=3,(D86*$P$4))+IF(E85=2,(D86*$Q$4))+IF(E85=1,(D86*$R$4))</f>
        <v>9.0909090909090912E-2</v>
      </c>
      <c r="G86" s="117"/>
      <c r="H86" s="117"/>
      <c r="I86" s="117"/>
      <c r="J86" s="117"/>
      <c r="K86" s="117"/>
      <c r="L86" s="117"/>
      <c r="M86" s="117"/>
      <c r="N86" s="117"/>
      <c r="O86" s="117"/>
      <c r="P86" s="117"/>
      <c r="Q86" s="117"/>
      <c r="R86" s="117"/>
      <c r="S86" s="234" t="s">
        <v>156</v>
      </c>
      <c r="T86" s="235">
        <f t="shared" ref="T86:T95" si="21">IF(S86="Sí",1)+IF(S86="No",0)</f>
        <v>1</v>
      </c>
      <c r="U86" s="236">
        <f t="shared" ref="U86:U95" si="22">F86*T86</f>
        <v>9.0909090909090912E-2</v>
      </c>
    </row>
    <row r="87" spans="1:23" ht="28.8">
      <c r="A87" s="205"/>
      <c r="B87" s="126" t="s">
        <v>208</v>
      </c>
      <c r="C87" s="234" t="s">
        <v>156</v>
      </c>
      <c r="D87" s="116">
        <f t="shared" si="20"/>
        <v>1</v>
      </c>
      <c r="E87" s="207"/>
      <c r="F87" s="127">
        <f>IF(E85=0,(D87*$G$4))+IF(E85=11,(D87*$H$4))+IF(E85=10,(D87*$I$4))+IF(E85=9,(D87*$J$4))+IF(E85=8,(D87*$K$4))+IF(E85=7,(D87*$L$4))+IF(E85=6,(D87*$M$4))+IF(E85=5,(D87*$N$4))+IF(E85=4,(D87*$O$4))+IF(E85=3,(D87*$P$4))+IF(E85=2,(D87*$Q$4))+IF(E85=1,(D87*$R$4))</f>
        <v>9.0909090909090912E-2</v>
      </c>
      <c r="G87" s="117"/>
      <c r="H87" s="117"/>
      <c r="I87" s="117"/>
      <c r="J87" s="117"/>
      <c r="K87" s="117"/>
      <c r="L87" s="117"/>
      <c r="M87" s="117"/>
      <c r="N87" s="117"/>
      <c r="O87" s="117"/>
      <c r="P87" s="117"/>
      <c r="Q87" s="117"/>
      <c r="R87" s="117"/>
      <c r="S87" s="234" t="s">
        <v>156</v>
      </c>
      <c r="T87" s="235">
        <f t="shared" si="21"/>
        <v>1</v>
      </c>
      <c r="U87" s="236">
        <f t="shared" si="22"/>
        <v>9.0909090909090912E-2</v>
      </c>
    </row>
    <row r="88" spans="1:23" ht="28.8">
      <c r="A88" s="203" t="s">
        <v>218</v>
      </c>
      <c r="B88" s="126" t="s">
        <v>201</v>
      </c>
      <c r="C88" s="234" t="s">
        <v>156</v>
      </c>
      <c r="D88" s="116">
        <f t="shared" si="20"/>
        <v>1</v>
      </c>
      <c r="E88" s="207"/>
      <c r="F88" s="127">
        <f>IF(E85=0,(D88*$G$4))+IF(E85=11,(D88*$H$4))+IF(E85=10,(D88*$I$4))+IF(E85=9,(D88*$J$4))+IF(E85=8,(D88*$K$4))+IF(E85=7,(D88*$L$4))+IF(E85=6,(D88*$M$4))+IF(E85=5,(D88*$N$4))+IF(E85=4,(D88*$O$4))+IF(E85=3,(D88*$P$4))+IF(E85=2,(D88*$Q$4))+IF(E85=1,(D88*$R$4))</f>
        <v>9.0909090909090912E-2</v>
      </c>
      <c r="G88" s="117"/>
      <c r="H88" s="117"/>
      <c r="I88" s="117"/>
      <c r="J88" s="117"/>
      <c r="K88" s="117"/>
      <c r="L88" s="117"/>
      <c r="M88" s="117"/>
      <c r="N88" s="117"/>
      <c r="O88" s="117"/>
      <c r="P88" s="117"/>
      <c r="Q88" s="117"/>
      <c r="R88" s="117"/>
      <c r="S88" s="234" t="s">
        <v>156</v>
      </c>
      <c r="T88" s="235">
        <f t="shared" si="21"/>
        <v>1</v>
      </c>
      <c r="U88" s="236">
        <f t="shared" si="22"/>
        <v>9.0909090909090912E-2</v>
      </c>
    </row>
    <row r="89" spans="1:23">
      <c r="A89" s="204"/>
      <c r="B89" s="126" t="s">
        <v>205</v>
      </c>
      <c r="C89" s="234" t="s">
        <v>156</v>
      </c>
      <c r="D89" s="116">
        <f t="shared" si="20"/>
        <v>1</v>
      </c>
      <c r="E89" s="207"/>
      <c r="F89" s="127">
        <f>IF(E85=0,(D89*$G$4))+IF(E85=11,(D89*$H$4))+IF(E85=10,(D89*$I$4))+IF(E85=9,(D89*$J$4))+IF(E85=8,(D89*$K$4))+IF(E85=7,(D89*$L$4))+IF(E85=6,(D89*$M$4))+IF(E85=5,(D89*$N$4))+IF(E85=4,(D89*$O$4))+IF(E85=3,(D89*$P$4))+IF(E85=2,(D89*$Q$4))+IF(E85=1,(D89*$R$4))</f>
        <v>9.0909090909090912E-2</v>
      </c>
      <c r="G89" s="117"/>
      <c r="H89" s="117"/>
      <c r="I89" s="117"/>
      <c r="J89" s="117"/>
      <c r="K89" s="117"/>
      <c r="L89" s="117"/>
      <c r="M89" s="117"/>
      <c r="N89" s="117"/>
      <c r="O89" s="117"/>
      <c r="P89" s="117"/>
      <c r="Q89" s="117"/>
      <c r="R89" s="117"/>
      <c r="S89" s="234" t="s">
        <v>156</v>
      </c>
      <c r="T89" s="235">
        <f t="shared" si="21"/>
        <v>1</v>
      </c>
      <c r="U89" s="236">
        <f t="shared" si="22"/>
        <v>9.0909090909090912E-2</v>
      </c>
    </row>
    <row r="90" spans="1:23">
      <c r="A90" s="205"/>
      <c r="B90" s="126" t="s">
        <v>209</v>
      </c>
      <c r="C90" s="234" t="s">
        <v>156</v>
      </c>
      <c r="D90" s="116">
        <f t="shared" si="20"/>
        <v>1</v>
      </c>
      <c r="E90" s="207"/>
      <c r="F90" s="127">
        <f>IF(E85=0,(D90*$G$4))+IF(E85=11,(D90*$H$4))+IF(E85=10,(D90*$I$4))+IF(E85=9,(D90*$J$4))+IF(E85=8,(D90*$K$4))+IF(E85=7,(D90*$L$4))+IF(E85=6,(D90*$M$4))+IF(E85=5,(D90*$N$4))+IF(E85=4,(D90*$O$4))+IF(E85=3,(D90*$P$4))+IF(E85=2,(D90*$Q$4))+IF(E85=1,(D90*$R$4))</f>
        <v>9.0909090909090912E-2</v>
      </c>
      <c r="G90" s="117"/>
      <c r="H90" s="117"/>
      <c r="I90" s="117"/>
      <c r="J90" s="117"/>
      <c r="K90" s="117"/>
      <c r="L90" s="117"/>
      <c r="M90" s="117"/>
      <c r="N90" s="117"/>
      <c r="O90" s="117"/>
      <c r="P90" s="117"/>
      <c r="Q90" s="117"/>
      <c r="R90" s="117"/>
      <c r="S90" s="234" t="s">
        <v>156</v>
      </c>
      <c r="T90" s="235">
        <f t="shared" si="21"/>
        <v>1</v>
      </c>
      <c r="U90" s="236">
        <f t="shared" si="22"/>
        <v>9.0909090909090912E-2</v>
      </c>
    </row>
    <row r="91" spans="1:23" ht="28.8">
      <c r="A91" s="203" t="s">
        <v>219</v>
      </c>
      <c r="B91" s="126" t="s">
        <v>202</v>
      </c>
      <c r="C91" s="234" t="s">
        <v>156</v>
      </c>
      <c r="D91" s="116">
        <f>IF(C91="Sí",1)+IF(C91="No",0)</f>
        <v>1</v>
      </c>
      <c r="E91" s="207"/>
      <c r="F91" s="127">
        <f>IF(E85=0,(D91*$G$4))+IF(E85=11,(D91*$H$4))+IF(E85=10,(D91*$I$4))+IF(E85=9,(D91*$J$4))+IF(E85=8,(D91*$K$4))+IF(E85=7,(D91*$L$4))+IF(E85=6,(D91*$M$4))+IF(E85=5,(D91*$N$4))+IF(E85=4,(D91*$O$4))+IF(E85=3,(D91*$P$4))+IF(E85=2,(D91*$Q$4))+IF(E85=1,(D91*$R$4))</f>
        <v>9.0909090909090912E-2</v>
      </c>
      <c r="G91" s="117"/>
      <c r="H91" s="117"/>
      <c r="I91" s="117"/>
      <c r="J91" s="117"/>
      <c r="K91" s="117"/>
      <c r="L91" s="117"/>
      <c r="M91" s="117"/>
      <c r="N91" s="117"/>
      <c r="O91" s="117"/>
      <c r="P91" s="117"/>
      <c r="Q91" s="117"/>
      <c r="R91" s="117"/>
      <c r="S91" s="234" t="s">
        <v>156</v>
      </c>
      <c r="T91" s="235">
        <f t="shared" si="21"/>
        <v>1</v>
      </c>
      <c r="U91" s="236">
        <f t="shared" si="22"/>
        <v>9.0909090909090912E-2</v>
      </c>
    </row>
    <row r="92" spans="1:23" ht="14.4" customHeight="1">
      <c r="A92" s="205"/>
      <c r="B92" s="126" t="s">
        <v>206</v>
      </c>
      <c r="C92" s="234" t="s">
        <v>156</v>
      </c>
      <c r="D92" s="116">
        <f>IF(C92="Sí",1)+IF(C92="No",0)</f>
        <v>1</v>
      </c>
      <c r="E92" s="207"/>
      <c r="F92" s="127">
        <f>IF(E85=0,(D92*$G$4))+IF(E85=11,(D92*$H$4))+IF(E85=10,(D92*$I$4))+IF(E85=9,(D92*$J$4))+IF(E85=8,(D92*$K$4))+IF(E85=7,(D92*$L$4))+IF(E85=6,(D92*$M$4))+IF(E85=5,(D92*$N$4))+IF(E85=4,(D92*$O$4))+IF(E85=3,(D92*$P$4))+IF(E85=2,(D92*$Q$4))+IF(E85=1,(D92*$R$4))</f>
        <v>9.0909090909090912E-2</v>
      </c>
      <c r="G92" s="117"/>
      <c r="H92" s="117"/>
      <c r="I92" s="117"/>
      <c r="J92" s="117"/>
      <c r="K92" s="117"/>
      <c r="L92" s="117"/>
      <c r="M92" s="117"/>
      <c r="N92" s="117"/>
      <c r="O92" s="117"/>
      <c r="P92" s="117"/>
      <c r="Q92" s="117"/>
      <c r="R92" s="117"/>
      <c r="S92" s="234" t="s">
        <v>156</v>
      </c>
      <c r="T92" s="235">
        <f t="shared" si="21"/>
        <v>1</v>
      </c>
      <c r="U92" s="236">
        <f t="shared" si="22"/>
        <v>9.0909090909090912E-2</v>
      </c>
    </row>
    <row r="93" spans="1:23">
      <c r="A93" s="203" t="s">
        <v>220</v>
      </c>
      <c r="B93" s="126" t="s">
        <v>203</v>
      </c>
      <c r="C93" s="234" t="s">
        <v>156</v>
      </c>
      <c r="D93" s="116">
        <f>IF(C93="Sí",1)+IF(C93="No",0)</f>
        <v>1</v>
      </c>
      <c r="E93" s="207"/>
      <c r="F93" s="127">
        <f>IF(E85=0,(D93*$G$4))+IF(E85=11,(D93*$H$4))+IF(E85=10,(D93*$I$4))+IF(E85=9,(D93*$J$4))+IF(E85=8,(D93*$K$4))+IF(E85=7,(D93*$L$4))+IF(E85=6,(D93*$M$4))+IF(E85=5,(D93*$N$4))+IF(E85=4,(D93*$O$4))+IF(E85=3,(D93*$P$4))+IF(E85=2,(D93*$Q$4))+IF(E85=1,(D93*$R$4))</f>
        <v>9.0909090909090912E-2</v>
      </c>
      <c r="G93" s="117"/>
      <c r="H93" s="117"/>
      <c r="I93" s="117"/>
      <c r="J93" s="117"/>
      <c r="K93" s="117"/>
      <c r="L93" s="117"/>
      <c r="M93" s="117"/>
      <c r="N93" s="117"/>
      <c r="O93" s="117"/>
      <c r="P93" s="117"/>
      <c r="Q93" s="117"/>
      <c r="R93" s="117"/>
      <c r="S93" s="234" t="s">
        <v>156</v>
      </c>
      <c r="T93" s="235">
        <f t="shared" si="21"/>
        <v>1</v>
      </c>
      <c r="U93" s="236">
        <f t="shared" si="22"/>
        <v>9.0909090909090912E-2</v>
      </c>
    </row>
    <row r="94" spans="1:23" ht="15" customHeight="1" thickBot="1">
      <c r="A94" s="204"/>
      <c r="B94" s="126" t="s">
        <v>207</v>
      </c>
      <c r="C94" s="234" t="s">
        <v>156</v>
      </c>
      <c r="D94" s="116">
        <f>IF(C94="Sí",1)+IF(C94="No",0)</f>
        <v>1</v>
      </c>
      <c r="E94" s="207"/>
      <c r="F94" s="127">
        <f>IF(E85=0,(D94*$G$4))+IF(E85=11,(D94*$H$4))+IF(E85=10,(D94*$I$4))+IF(E85=9,(D94*$J$4))+IF(E85=8,(D94*$K$4))+IF(E85=7,(D94*$L$4))+IF(E85=6,(D94*$M$4))+IF(E85=5,(D94*$N$4))+IF(E85=4,(D94*$O$4))+IF(E85=3,(D94*$P$4))+IF(E85=2,(D94*$Q$4))+IF(E85=1,(D94*$R$4))</f>
        <v>9.0909090909090912E-2</v>
      </c>
      <c r="G94" s="117"/>
      <c r="H94" s="117"/>
      <c r="I94" s="117"/>
      <c r="J94" s="117"/>
      <c r="K94" s="117"/>
      <c r="L94" s="117"/>
      <c r="M94" s="117"/>
      <c r="N94" s="117"/>
      <c r="O94" s="117"/>
      <c r="P94" s="117"/>
      <c r="Q94" s="117"/>
      <c r="R94" s="117"/>
      <c r="S94" s="234" t="s">
        <v>156</v>
      </c>
      <c r="T94" s="235">
        <f t="shared" si="21"/>
        <v>1</v>
      </c>
      <c r="U94" s="236">
        <f t="shared" si="22"/>
        <v>9.0909090909090912E-2</v>
      </c>
    </row>
    <row r="95" spans="1:23" ht="29.4" thickBot="1">
      <c r="A95" s="205"/>
      <c r="B95" s="126" t="s">
        <v>210</v>
      </c>
      <c r="C95" s="234" t="s">
        <v>156</v>
      </c>
      <c r="D95" s="116">
        <f t="shared" ref="D95" si="23">IF(C95="Sí",1)+IF(C95="No",0)</f>
        <v>1</v>
      </c>
      <c r="E95" s="208"/>
      <c r="F95" s="127">
        <f>IF(E85=0,(D95*$G$4))+IF(E85=11,(D95*$H$4))+IF(E85=10,(D95*$I$4))+IF(E85=9,(D95*$J$4))+IF(E85=8,(D95*$K$4))+IF(E85=7,(D95*$L$4))+IF(E85=6,(D95*$M$4))+IF(E85=5,(D95*$N$4))+IF(E85=4,(D95*$O$4))+IF(E85=3,(D95*$P$4))+IF(E85=2,(D95*$Q$4))+IF(E85=1,(D95*$R$4))</f>
        <v>9.0909090909090912E-2</v>
      </c>
      <c r="G95" s="117"/>
      <c r="H95" s="117"/>
      <c r="I95" s="117"/>
      <c r="J95" s="117"/>
      <c r="K95" s="117"/>
      <c r="L95" s="117"/>
      <c r="M95" s="117"/>
      <c r="N95" s="117"/>
      <c r="O95" s="117"/>
      <c r="P95" s="117"/>
      <c r="Q95" s="117"/>
      <c r="R95" s="117"/>
      <c r="S95" s="234" t="s">
        <v>156</v>
      </c>
      <c r="T95" s="235">
        <f t="shared" si="21"/>
        <v>1</v>
      </c>
      <c r="U95" s="236">
        <f t="shared" si="22"/>
        <v>9.0909090909090912E-2</v>
      </c>
      <c r="V95" s="226">
        <f>U96</f>
        <v>1.0000000000000002</v>
      </c>
      <c r="W95" s="227">
        <f>IF(U96&gt;=70%,(U96))+IF(U96&lt;=70%,70%)</f>
        <v>1.0000000000000002</v>
      </c>
    </row>
    <row r="96" spans="1:23">
      <c r="B96" s="5"/>
      <c r="C96" s="217"/>
      <c r="D96" s="5"/>
      <c r="E96" s="5"/>
      <c r="F96" s="5"/>
      <c r="G96" s="5"/>
      <c r="H96" s="5"/>
      <c r="I96" s="5"/>
      <c r="J96" s="5"/>
      <c r="K96" s="5"/>
      <c r="L96" s="5"/>
      <c r="M96" s="5"/>
      <c r="N96" s="5"/>
      <c r="O96" s="5"/>
      <c r="P96" s="56"/>
      <c r="Q96" s="56"/>
      <c r="R96" s="56"/>
      <c r="S96" s="217"/>
      <c r="T96" s="217"/>
      <c r="U96" s="228">
        <f>SUM(U85:U95)</f>
        <v>1.0000000000000002</v>
      </c>
    </row>
    <row r="98" spans="1:23" ht="28.8">
      <c r="A98" s="6"/>
      <c r="B98" s="6"/>
      <c r="C98" s="211" t="s">
        <v>213</v>
      </c>
      <c r="D98" s="42"/>
      <c r="E98" s="42"/>
      <c r="F98" s="25" t="s">
        <v>229</v>
      </c>
      <c r="S98" s="211" t="s">
        <v>155</v>
      </c>
      <c r="U98" s="156" t="s">
        <v>222</v>
      </c>
    </row>
    <row r="99" spans="1:23">
      <c r="A99" s="26" t="str">
        <f>'Tabla Resultados FC'!C16</f>
        <v>MOT.2.1</v>
      </c>
      <c r="B99" s="30" t="str">
        <f>'Tabla Resultados FC'!D16</f>
        <v>Modelo de ordenación orientado a la neutralidad climática</v>
      </c>
      <c r="C99" s="212"/>
      <c r="D99" s="42"/>
      <c r="E99" s="42"/>
      <c r="F99" s="128">
        <v>1</v>
      </c>
      <c r="S99" s="212"/>
      <c r="U99" s="157"/>
    </row>
    <row r="100" spans="1:23">
      <c r="A100" s="6"/>
      <c r="B100" s="6"/>
      <c r="C100" s="213"/>
      <c r="D100" s="6"/>
      <c r="E100" s="6"/>
      <c r="F100" s="6"/>
      <c r="G100" s="125"/>
      <c r="H100" s="125"/>
      <c r="I100" s="125"/>
      <c r="J100" s="125"/>
      <c r="K100" s="125"/>
      <c r="L100" s="125"/>
      <c r="M100" s="125"/>
      <c r="N100" s="125"/>
      <c r="O100" s="125"/>
      <c r="P100" s="125"/>
      <c r="Q100" s="125"/>
      <c r="R100" s="125"/>
      <c r="S100" s="213"/>
      <c r="T100" s="213"/>
      <c r="U100" s="223"/>
    </row>
    <row r="101" spans="1:23" ht="28.8">
      <c r="A101" s="203" t="s">
        <v>217</v>
      </c>
      <c r="B101" s="126" t="s">
        <v>200</v>
      </c>
      <c r="C101" s="234" t="s">
        <v>156</v>
      </c>
      <c r="D101" s="116">
        <f>IF(C101="Sí",1)+IF(C101="No",0)</f>
        <v>1</v>
      </c>
      <c r="E101" s="206">
        <f>(COUNTIF(D101:D111,"1"))</f>
        <v>11</v>
      </c>
      <c r="F101" s="127">
        <f>IF(E101=0,(D101*$G$4))+IF(E101=11,(D101*$H$4))+IF(E101=10,(D101*$I$4))+IF(E101=9,(D101*$J$4))+IF(E101=8,(D101*$K$4))+IF(E101=7,(D101*$L$4))+IF(E101=6,(D101*$M$4))+IF(E101=5,(D101*$N$4))+IF(E101=4,(D101*$O$4))+IF(E101=3,(D101*$P$4))+IF(E101=2,(D101*$Q$4))+IF(E101=1,(D101*$R$4))</f>
        <v>9.0909090909090912E-2</v>
      </c>
      <c r="G101" s="117">
        <v>0</v>
      </c>
      <c r="H101" s="117">
        <f>F99/11</f>
        <v>9.0909090909090912E-2</v>
      </c>
      <c r="I101" s="117">
        <f>F99/10</f>
        <v>0.1</v>
      </c>
      <c r="J101" s="117">
        <f>F99/9</f>
        <v>0.1111111111111111</v>
      </c>
      <c r="K101" s="117">
        <f>F99/8</f>
        <v>0.125</v>
      </c>
      <c r="L101" s="117">
        <f>F99/7</f>
        <v>0.14285714285714285</v>
      </c>
      <c r="M101" s="117">
        <f>F99/6</f>
        <v>0.16666666666666666</v>
      </c>
      <c r="N101" s="117">
        <f>F99/5</f>
        <v>0.2</v>
      </c>
      <c r="O101" s="117">
        <f>F99/4</f>
        <v>0.25</v>
      </c>
      <c r="P101" s="117">
        <f>F99/3</f>
        <v>0.33333333333333331</v>
      </c>
      <c r="Q101" s="117">
        <f>F99/2</f>
        <v>0.5</v>
      </c>
      <c r="R101" s="117">
        <f>F99/1</f>
        <v>1</v>
      </c>
      <c r="S101" s="234" t="s">
        <v>156</v>
      </c>
      <c r="T101" s="235">
        <f>IF(S101="Sí",1)+IF(S101="No",0)</f>
        <v>1</v>
      </c>
      <c r="U101" s="236">
        <f>F101*T101</f>
        <v>9.0909090909090912E-2</v>
      </c>
    </row>
    <row r="102" spans="1:23" ht="28.8">
      <c r="A102" s="204"/>
      <c r="B102" s="126" t="s">
        <v>204</v>
      </c>
      <c r="C102" s="234" t="s">
        <v>156</v>
      </c>
      <c r="D102" s="116">
        <f t="shared" ref="D102:D106" si="24">IF(C102="Sí",1)+IF(C102="No",0)</f>
        <v>1</v>
      </c>
      <c r="E102" s="207"/>
      <c r="F102" s="127">
        <f>IF(E101=0,(D102*$G$4))+IF(E101=11,(D102*$H$4))+IF(E101=10,(D102*$I$4))+IF(E101=9,(D102*$J$4))+IF(E101=8,(D102*$K$4))+IF(E101=7,(D102*$L$4))+IF(E101=6,(D102*$M$4))+IF(E101=5,(D102*$N$4))+IF(E101=4,(D102*$O$4))+IF(E101=3,(D102*$P$4))+IF(E101=2,(D102*$Q$4))+IF(E101=1,(D102*$R$4))</f>
        <v>9.0909090909090912E-2</v>
      </c>
      <c r="G102" s="117"/>
      <c r="H102" s="117"/>
      <c r="I102" s="117"/>
      <c r="J102" s="117"/>
      <c r="K102" s="117"/>
      <c r="L102" s="117"/>
      <c r="M102" s="117"/>
      <c r="N102" s="117"/>
      <c r="O102" s="117"/>
      <c r="P102" s="117"/>
      <c r="Q102" s="117"/>
      <c r="R102" s="117"/>
      <c r="S102" s="234" t="s">
        <v>156</v>
      </c>
      <c r="T102" s="235">
        <f t="shared" ref="T102:T111" si="25">IF(S102="Sí",1)+IF(S102="No",0)</f>
        <v>1</v>
      </c>
      <c r="U102" s="236">
        <f t="shared" ref="U102:U111" si="26">F102*T102</f>
        <v>9.0909090909090912E-2</v>
      </c>
    </row>
    <row r="103" spans="1:23" ht="28.8">
      <c r="A103" s="205"/>
      <c r="B103" s="126" t="s">
        <v>208</v>
      </c>
      <c r="C103" s="234" t="s">
        <v>156</v>
      </c>
      <c r="D103" s="116">
        <f t="shared" si="24"/>
        <v>1</v>
      </c>
      <c r="E103" s="207"/>
      <c r="F103" s="127">
        <f>IF(E101=0,(D103*$G$4))+IF(E101=11,(D103*$H$4))+IF(E101=10,(D103*$I$4))+IF(E101=9,(D103*$J$4))+IF(E101=8,(D103*$K$4))+IF(E101=7,(D103*$L$4))+IF(E101=6,(D103*$M$4))+IF(E101=5,(D103*$N$4))+IF(E101=4,(D103*$O$4))+IF(E101=3,(D103*$P$4))+IF(E101=2,(D103*$Q$4))+IF(E101=1,(D103*$R$4))</f>
        <v>9.0909090909090912E-2</v>
      </c>
      <c r="G103" s="117"/>
      <c r="H103" s="117"/>
      <c r="I103" s="117"/>
      <c r="J103" s="117"/>
      <c r="K103" s="117"/>
      <c r="L103" s="117"/>
      <c r="M103" s="117"/>
      <c r="N103" s="117"/>
      <c r="O103" s="117"/>
      <c r="P103" s="117"/>
      <c r="Q103" s="117"/>
      <c r="R103" s="117"/>
      <c r="S103" s="234" t="s">
        <v>156</v>
      </c>
      <c r="T103" s="235">
        <f t="shared" si="25"/>
        <v>1</v>
      </c>
      <c r="U103" s="236">
        <f t="shared" si="26"/>
        <v>9.0909090909090912E-2</v>
      </c>
    </row>
    <row r="104" spans="1:23" ht="28.8">
      <c r="A104" s="203" t="s">
        <v>218</v>
      </c>
      <c r="B104" s="126" t="s">
        <v>201</v>
      </c>
      <c r="C104" s="234" t="s">
        <v>156</v>
      </c>
      <c r="D104" s="116">
        <f t="shared" si="24"/>
        <v>1</v>
      </c>
      <c r="E104" s="207"/>
      <c r="F104" s="127">
        <f>IF(E101=0,(D104*$G$4))+IF(E101=11,(D104*$H$4))+IF(E101=10,(D104*$I$4))+IF(E101=9,(D104*$J$4))+IF(E101=8,(D104*$K$4))+IF(E101=7,(D104*$L$4))+IF(E101=6,(D104*$M$4))+IF(E101=5,(D104*$N$4))+IF(E101=4,(D104*$O$4))+IF(E101=3,(D104*$P$4))+IF(E101=2,(D104*$Q$4))+IF(E101=1,(D104*$R$4))</f>
        <v>9.0909090909090912E-2</v>
      </c>
      <c r="G104" s="117"/>
      <c r="H104" s="117"/>
      <c r="I104" s="117"/>
      <c r="J104" s="117"/>
      <c r="K104" s="117"/>
      <c r="L104" s="117"/>
      <c r="M104" s="117"/>
      <c r="N104" s="117"/>
      <c r="O104" s="117"/>
      <c r="P104" s="117"/>
      <c r="Q104" s="117"/>
      <c r="R104" s="117"/>
      <c r="S104" s="234" t="s">
        <v>156</v>
      </c>
      <c r="T104" s="235">
        <f t="shared" si="25"/>
        <v>1</v>
      </c>
      <c r="U104" s="236">
        <f t="shared" si="26"/>
        <v>9.0909090909090912E-2</v>
      </c>
    </row>
    <row r="105" spans="1:23">
      <c r="A105" s="204"/>
      <c r="B105" s="126" t="s">
        <v>205</v>
      </c>
      <c r="C105" s="234" t="s">
        <v>156</v>
      </c>
      <c r="D105" s="116">
        <f t="shared" si="24"/>
        <v>1</v>
      </c>
      <c r="E105" s="207"/>
      <c r="F105" s="127">
        <f>IF(E101=0,(D105*$G$4))+IF(E101=11,(D105*$H$4))+IF(E101=10,(D105*$I$4))+IF(E101=9,(D105*$J$4))+IF(E101=8,(D105*$K$4))+IF(E101=7,(D105*$L$4))+IF(E101=6,(D105*$M$4))+IF(E101=5,(D105*$N$4))+IF(E101=4,(D105*$O$4))+IF(E101=3,(D105*$P$4))+IF(E101=2,(D105*$Q$4))+IF(E101=1,(D105*$R$4))</f>
        <v>9.0909090909090912E-2</v>
      </c>
      <c r="G105" s="117"/>
      <c r="H105" s="117"/>
      <c r="I105" s="117"/>
      <c r="J105" s="117"/>
      <c r="K105" s="117"/>
      <c r="L105" s="117"/>
      <c r="M105" s="117"/>
      <c r="N105" s="117"/>
      <c r="O105" s="117"/>
      <c r="P105" s="117"/>
      <c r="Q105" s="117"/>
      <c r="R105" s="117"/>
      <c r="S105" s="234" t="s">
        <v>156</v>
      </c>
      <c r="T105" s="235">
        <f t="shared" si="25"/>
        <v>1</v>
      </c>
      <c r="U105" s="236">
        <f t="shared" si="26"/>
        <v>9.0909090909090912E-2</v>
      </c>
    </row>
    <row r="106" spans="1:23">
      <c r="A106" s="205"/>
      <c r="B106" s="126" t="s">
        <v>209</v>
      </c>
      <c r="C106" s="234" t="s">
        <v>156</v>
      </c>
      <c r="D106" s="116">
        <f t="shared" si="24"/>
        <v>1</v>
      </c>
      <c r="E106" s="207"/>
      <c r="F106" s="127">
        <f>IF(E101=0,(D106*$G$4))+IF(E101=11,(D106*$H$4))+IF(E101=10,(D106*$I$4))+IF(E101=9,(D106*$J$4))+IF(E101=8,(D106*$K$4))+IF(E101=7,(D106*$L$4))+IF(E101=6,(D106*$M$4))+IF(E101=5,(D106*$N$4))+IF(E101=4,(D106*$O$4))+IF(E101=3,(D106*$P$4))+IF(E101=2,(D106*$Q$4))+IF(E101=1,(D106*$R$4))</f>
        <v>9.0909090909090912E-2</v>
      </c>
      <c r="G106" s="117"/>
      <c r="H106" s="117"/>
      <c r="I106" s="117"/>
      <c r="J106" s="117"/>
      <c r="K106" s="117"/>
      <c r="L106" s="117"/>
      <c r="M106" s="117"/>
      <c r="N106" s="117"/>
      <c r="O106" s="117"/>
      <c r="P106" s="117"/>
      <c r="Q106" s="117"/>
      <c r="R106" s="117"/>
      <c r="S106" s="234" t="s">
        <v>156</v>
      </c>
      <c r="T106" s="235">
        <f t="shared" si="25"/>
        <v>1</v>
      </c>
      <c r="U106" s="236">
        <f t="shared" si="26"/>
        <v>9.0909090909090912E-2</v>
      </c>
    </row>
    <row r="107" spans="1:23" ht="28.8">
      <c r="A107" s="203" t="s">
        <v>219</v>
      </c>
      <c r="B107" s="126" t="s">
        <v>202</v>
      </c>
      <c r="C107" s="234" t="s">
        <v>156</v>
      </c>
      <c r="D107" s="116">
        <f>IF(C107="Sí",1)+IF(C107="No",0)</f>
        <v>1</v>
      </c>
      <c r="E107" s="207"/>
      <c r="F107" s="127">
        <f>IF(E101=0,(D107*$G$4))+IF(E101=11,(D107*$H$4))+IF(E101=10,(D107*$I$4))+IF(E101=9,(D107*$J$4))+IF(E101=8,(D107*$K$4))+IF(E101=7,(D107*$L$4))+IF(E101=6,(D107*$M$4))+IF(E101=5,(D107*$N$4))+IF(E101=4,(D107*$O$4))+IF(E101=3,(D107*$P$4))+IF(E101=2,(D107*$Q$4))+IF(E101=1,(D107*$R$4))</f>
        <v>9.0909090909090912E-2</v>
      </c>
      <c r="G107" s="117"/>
      <c r="H107" s="117"/>
      <c r="I107" s="117"/>
      <c r="J107" s="117"/>
      <c r="K107" s="117"/>
      <c r="L107" s="117"/>
      <c r="M107" s="117"/>
      <c r="N107" s="117"/>
      <c r="O107" s="117"/>
      <c r="P107" s="117"/>
      <c r="Q107" s="117"/>
      <c r="R107" s="117"/>
      <c r="S107" s="234" t="s">
        <v>156</v>
      </c>
      <c r="T107" s="235">
        <f t="shared" si="25"/>
        <v>1</v>
      </c>
      <c r="U107" s="236">
        <f t="shared" si="26"/>
        <v>9.0909090909090912E-2</v>
      </c>
    </row>
    <row r="108" spans="1:23" ht="14.4" customHeight="1">
      <c r="A108" s="205"/>
      <c r="B108" s="126" t="s">
        <v>206</v>
      </c>
      <c r="C108" s="234" t="s">
        <v>156</v>
      </c>
      <c r="D108" s="116">
        <f>IF(C108="Sí",1)+IF(C108="No",0)</f>
        <v>1</v>
      </c>
      <c r="E108" s="207"/>
      <c r="F108" s="127">
        <f>IF(E101=0,(D108*$G$4))+IF(E101=11,(D108*$H$4))+IF(E101=10,(D108*$I$4))+IF(E101=9,(D108*$J$4))+IF(E101=8,(D108*$K$4))+IF(E101=7,(D108*$L$4))+IF(E101=6,(D108*$M$4))+IF(E101=5,(D108*$N$4))+IF(E101=4,(D108*$O$4))+IF(E101=3,(D108*$P$4))+IF(E101=2,(D108*$Q$4))+IF(E101=1,(D108*$R$4))</f>
        <v>9.0909090909090912E-2</v>
      </c>
      <c r="G108" s="117"/>
      <c r="H108" s="117"/>
      <c r="I108" s="117"/>
      <c r="J108" s="117"/>
      <c r="K108" s="117"/>
      <c r="L108" s="117"/>
      <c r="M108" s="117"/>
      <c r="N108" s="117"/>
      <c r="O108" s="117"/>
      <c r="P108" s="117"/>
      <c r="Q108" s="117"/>
      <c r="R108" s="117"/>
      <c r="S108" s="234" t="s">
        <v>156</v>
      </c>
      <c r="T108" s="235">
        <f t="shared" si="25"/>
        <v>1</v>
      </c>
      <c r="U108" s="236">
        <f t="shared" si="26"/>
        <v>9.0909090909090912E-2</v>
      </c>
    </row>
    <row r="109" spans="1:23">
      <c r="A109" s="203" t="s">
        <v>220</v>
      </c>
      <c r="B109" s="126" t="s">
        <v>203</v>
      </c>
      <c r="C109" s="234" t="s">
        <v>156</v>
      </c>
      <c r="D109" s="116">
        <f>IF(C109="Sí",1)+IF(C109="No",0)</f>
        <v>1</v>
      </c>
      <c r="E109" s="207"/>
      <c r="F109" s="127">
        <f>IF(E101=0,(D109*$G$4))+IF(E101=11,(D109*$H$4))+IF(E101=10,(D109*$I$4))+IF(E101=9,(D109*$J$4))+IF(E101=8,(D109*$K$4))+IF(E101=7,(D109*$L$4))+IF(E101=6,(D109*$M$4))+IF(E101=5,(D109*$N$4))+IF(E101=4,(D109*$O$4))+IF(E101=3,(D109*$P$4))+IF(E101=2,(D109*$Q$4))+IF(E101=1,(D109*$R$4))</f>
        <v>9.0909090909090912E-2</v>
      </c>
      <c r="G109" s="117"/>
      <c r="H109" s="117"/>
      <c r="I109" s="117"/>
      <c r="J109" s="117"/>
      <c r="K109" s="117"/>
      <c r="L109" s="117"/>
      <c r="M109" s="117"/>
      <c r="N109" s="117"/>
      <c r="O109" s="117"/>
      <c r="P109" s="117"/>
      <c r="Q109" s="117"/>
      <c r="R109" s="117"/>
      <c r="S109" s="234" t="s">
        <v>156</v>
      </c>
      <c r="T109" s="235">
        <f t="shared" si="25"/>
        <v>1</v>
      </c>
      <c r="U109" s="236">
        <f t="shared" si="26"/>
        <v>9.0909090909090912E-2</v>
      </c>
    </row>
    <row r="110" spans="1:23" ht="15" customHeight="1" thickBot="1">
      <c r="A110" s="204"/>
      <c r="B110" s="126" t="s">
        <v>207</v>
      </c>
      <c r="C110" s="234" t="s">
        <v>156</v>
      </c>
      <c r="D110" s="116">
        <f>IF(C110="Sí",1)+IF(C110="No",0)</f>
        <v>1</v>
      </c>
      <c r="E110" s="207"/>
      <c r="F110" s="127">
        <f>IF(E101=0,(D110*$G$4))+IF(E101=11,(D110*$H$4))+IF(E101=10,(D110*$I$4))+IF(E101=9,(D110*$J$4))+IF(E101=8,(D110*$K$4))+IF(E101=7,(D110*$L$4))+IF(E101=6,(D110*$M$4))+IF(E101=5,(D110*$N$4))+IF(E101=4,(D110*$O$4))+IF(E101=3,(D110*$P$4))+IF(E101=2,(D110*$Q$4))+IF(E101=1,(D110*$R$4))</f>
        <v>9.0909090909090912E-2</v>
      </c>
      <c r="G110" s="117"/>
      <c r="H110" s="117"/>
      <c r="I110" s="117"/>
      <c r="J110" s="117"/>
      <c r="K110" s="117"/>
      <c r="L110" s="117"/>
      <c r="M110" s="117"/>
      <c r="N110" s="117"/>
      <c r="O110" s="117"/>
      <c r="P110" s="117"/>
      <c r="Q110" s="117"/>
      <c r="R110" s="117"/>
      <c r="S110" s="234" t="s">
        <v>156</v>
      </c>
      <c r="T110" s="235">
        <f t="shared" si="25"/>
        <v>1</v>
      </c>
      <c r="U110" s="236">
        <f t="shared" si="26"/>
        <v>9.0909090909090912E-2</v>
      </c>
    </row>
    <row r="111" spans="1:23" ht="29.4" thickBot="1">
      <c r="A111" s="205"/>
      <c r="B111" s="126" t="s">
        <v>210</v>
      </c>
      <c r="C111" s="234" t="s">
        <v>156</v>
      </c>
      <c r="D111" s="116">
        <f t="shared" ref="D111" si="27">IF(C111="Sí",1)+IF(C111="No",0)</f>
        <v>1</v>
      </c>
      <c r="E111" s="208"/>
      <c r="F111" s="127">
        <f>IF(E101=0,(D111*$G$4))+IF(E101=11,(D111*$H$4))+IF(E101=10,(D111*$I$4))+IF(E101=9,(D111*$J$4))+IF(E101=8,(D111*$K$4))+IF(E101=7,(D111*$L$4))+IF(E101=6,(D111*$M$4))+IF(E101=5,(D111*$N$4))+IF(E101=4,(D111*$O$4))+IF(E101=3,(D111*$P$4))+IF(E101=2,(D111*$Q$4))+IF(E101=1,(D111*$R$4))</f>
        <v>9.0909090909090912E-2</v>
      </c>
      <c r="G111" s="117"/>
      <c r="H111" s="117"/>
      <c r="I111" s="117"/>
      <c r="J111" s="117"/>
      <c r="K111" s="117"/>
      <c r="L111" s="117"/>
      <c r="M111" s="117"/>
      <c r="N111" s="117"/>
      <c r="O111" s="117"/>
      <c r="P111" s="117"/>
      <c r="Q111" s="117"/>
      <c r="R111" s="117"/>
      <c r="S111" s="234" t="s">
        <v>156</v>
      </c>
      <c r="T111" s="235">
        <f t="shared" si="25"/>
        <v>1</v>
      </c>
      <c r="U111" s="236">
        <f t="shared" si="26"/>
        <v>9.0909090909090912E-2</v>
      </c>
      <c r="V111" s="226">
        <f>U112</f>
        <v>1.0000000000000002</v>
      </c>
      <c r="W111" s="227">
        <f>IF(U112&gt;=70%,(U112))+IF(U112&lt;=70%,70%)</f>
        <v>1.0000000000000002</v>
      </c>
    </row>
    <row r="112" spans="1:23">
      <c r="B112" s="5"/>
      <c r="C112" s="217"/>
      <c r="D112" s="5"/>
      <c r="E112" s="5"/>
      <c r="F112" s="5"/>
      <c r="G112" s="5"/>
      <c r="H112" s="5"/>
      <c r="I112" s="5"/>
      <c r="J112" s="5"/>
      <c r="K112" s="5"/>
      <c r="L112" s="5"/>
      <c r="M112" s="5"/>
      <c r="N112" s="5"/>
      <c r="O112" s="5"/>
      <c r="P112" s="56"/>
      <c r="Q112" s="56"/>
      <c r="R112" s="56"/>
      <c r="S112" s="217"/>
      <c r="T112" s="217"/>
      <c r="U112" s="228">
        <f>SUM(U101:U111)</f>
        <v>1.0000000000000002</v>
      </c>
    </row>
    <row r="113" spans="1:26">
      <c r="A113" s="119"/>
      <c r="B113" s="119"/>
      <c r="C113" s="229"/>
      <c r="D113" s="119"/>
      <c r="E113" s="119"/>
      <c r="F113" s="119"/>
      <c r="G113" s="119"/>
      <c r="H113" s="119"/>
      <c r="I113" s="119"/>
      <c r="J113" s="119"/>
      <c r="K113" s="119"/>
      <c r="L113" s="119"/>
      <c r="M113" s="119"/>
      <c r="N113" s="119"/>
      <c r="O113" s="119"/>
      <c r="P113" s="119"/>
      <c r="Q113" s="119"/>
      <c r="R113" s="119"/>
      <c r="S113" s="229"/>
      <c r="T113" s="229"/>
      <c r="U113" s="233"/>
      <c r="V113" s="233"/>
      <c r="W113" s="233"/>
      <c r="X113" s="119"/>
      <c r="Y113" s="119"/>
      <c r="Z113" s="119"/>
    </row>
    <row r="114" spans="1:26" ht="28.8">
      <c r="A114" s="6"/>
      <c r="B114" s="6"/>
      <c r="C114" s="211" t="s">
        <v>213</v>
      </c>
      <c r="D114" s="42"/>
      <c r="E114" s="42"/>
      <c r="F114" s="25" t="s">
        <v>229</v>
      </c>
      <c r="S114" s="211" t="s">
        <v>155</v>
      </c>
      <c r="U114" s="156" t="s">
        <v>222</v>
      </c>
    </row>
    <row r="115" spans="1:26">
      <c r="A115" s="26" t="str">
        <f>'Tabla Resultados FC'!C17</f>
        <v>MOT.2.2</v>
      </c>
      <c r="B115" s="30" t="str">
        <f>'Tabla Resultados FC'!D17</f>
        <v>Transición ecológica justa</v>
      </c>
      <c r="C115" s="212"/>
      <c r="D115" s="42"/>
      <c r="E115" s="42"/>
      <c r="F115" s="128">
        <v>1</v>
      </c>
      <c r="S115" s="212"/>
      <c r="U115" s="157"/>
    </row>
    <row r="116" spans="1:26">
      <c r="A116" s="6"/>
      <c r="B116" s="6"/>
      <c r="C116" s="213"/>
      <c r="D116" s="6"/>
      <c r="E116" s="6"/>
      <c r="F116" s="6"/>
      <c r="G116" s="125"/>
      <c r="H116" s="125"/>
      <c r="I116" s="125"/>
      <c r="J116" s="125"/>
      <c r="K116" s="125"/>
      <c r="L116" s="125"/>
      <c r="M116" s="125"/>
      <c r="N116" s="125"/>
      <c r="O116" s="125"/>
      <c r="P116" s="125"/>
      <c r="Q116" s="125"/>
      <c r="R116" s="125"/>
      <c r="S116" s="213"/>
      <c r="T116" s="213"/>
      <c r="U116" s="223"/>
    </row>
    <row r="117" spans="1:26" ht="28.8">
      <c r="A117" s="203" t="s">
        <v>217</v>
      </c>
      <c r="B117" s="126" t="s">
        <v>200</v>
      </c>
      <c r="C117" s="234" t="s">
        <v>156</v>
      </c>
      <c r="D117" s="116">
        <f>IF(C117="Sí",1)+IF(C117="No",0)</f>
        <v>1</v>
      </c>
      <c r="E117" s="206">
        <f>(COUNTIF(D117:D127,"1"))</f>
        <v>11</v>
      </c>
      <c r="F117" s="127">
        <f>IF(E117=0,(D117*$G$4))+IF(E117=11,(D117*$H$4))+IF(E117=10,(D117*$I$4))+IF(E117=9,(D117*$J$4))+IF(E117=8,(D117*$K$4))+IF(E117=7,(D117*$L$4))+IF(E117=6,(D117*$M$4))+IF(E117=5,(D117*$N$4))+IF(E117=4,(D117*$O$4))+IF(E117=3,(D117*$P$4))+IF(E117=2,(D117*$Q$4))+IF(E117=1,(D117*$R$4))</f>
        <v>9.0909090909090912E-2</v>
      </c>
      <c r="G117" s="117">
        <v>0</v>
      </c>
      <c r="H117" s="117">
        <f>F115/11</f>
        <v>9.0909090909090912E-2</v>
      </c>
      <c r="I117" s="117">
        <f>F115/10</f>
        <v>0.1</v>
      </c>
      <c r="J117" s="117">
        <f>F115/9</f>
        <v>0.1111111111111111</v>
      </c>
      <c r="K117" s="117">
        <f>F115/8</f>
        <v>0.125</v>
      </c>
      <c r="L117" s="117">
        <f>F115/7</f>
        <v>0.14285714285714285</v>
      </c>
      <c r="M117" s="117">
        <f>F115/6</f>
        <v>0.16666666666666666</v>
      </c>
      <c r="N117" s="117">
        <f>F115/5</f>
        <v>0.2</v>
      </c>
      <c r="O117" s="117">
        <f>F115/4</f>
        <v>0.25</v>
      </c>
      <c r="P117" s="117">
        <f>F115/3</f>
        <v>0.33333333333333331</v>
      </c>
      <c r="Q117" s="117">
        <f>F115/2</f>
        <v>0.5</v>
      </c>
      <c r="R117" s="117">
        <f>F115/1</f>
        <v>1</v>
      </c>
      <c r="S117" s="234" t="s">
        <v>156</v>
      </c>
      <c r="T117" s="235">
        <f>IF(S117="Sí",1)+IF(S117="No",0)</f>
        <v>1</v>
      </c>
      <c r="U117" s="236">
        <f>F117*T117</f>
        <v>9.0909090909090912E-2</v>
      </c>
    </row>
    <row r="118" spans="1:26" ht="28.8">
      <c r="A118" s="204"/>
      <c r="B118" s="126" t="s">
        <v>204</v>
      </c>
      <c r="C118" s="234" t="s">
        <v>156</v>
      </c>
      <c r="D118" s="116">
        <f t="shared" ref="D118:D122" si="28">IF(C118="Sí",1)+IF(C118="No",0)</f>
        <v>1</v>
      </c>
      <c r="E118" s="207"/>
      <c r="F118" s="127">
        <f>IF(E117=0,(D118*$G$4))+IF(E117=11,(D118*$H$4))+IF(E117=10,(D118*$I$4))+IF(E117=9,(D118*$J$4))+IF(E117=8,(D118*$K$4))+IF(E117=7,(D118*$L$4))+IF(E117=6,(D118*$M$4))+IF(E117=5,(D118*$N$4))+IF(E117=4,(D118*$O$4))+IF(E117=3,(D118*$P$4))+IF(E117=2,(D118*$Q$4))+IF(E117=1,(D118*$R$4))</f>
        <v>9.0909090909090912E-2</v>
      </c>
      <c r="G118" s="117"/>
      <c r="H118" s="117"/>
      <c r="I118" s="117"/>
      <c r="J118" s="117"/>
      <c r="K118" s="117"/>
      <c r="L118" s="117"/>
      <c r="M118" s="117"/>
      <c r="N118" s="117"/>
      <c r="O118" s="117"/>
      <c r="P118" s="117"/>
      <c r="Q118" s="117"/>
      <c r="R118" s="117"/>
      <c r="S118" s="234" t="s">
        <v>156</v>
      </c>
      <c r="T118" s="235">
        <f t="shared" ref="T118:T127" si="29">IF(S118="Sí",1)+IF(S118="No",0)</f>
        <v>1</v>
      </c>
      <c r="U118" s="236">
        <f t="shared" ref="U118:U127" si="30">F118*T118</f>
        <v>9.0909090909090912E-2</v>
      </c>
    </row>
    <row r="119" spans="1:26" ht="28.8">
      <c r="A119" s="205"/>
      <c r="B119" s="126" t="s">
        <v>208</v>
      </c>
      <c r="C119" s="234" t="s">
        <v>156</v>
      </c>
      <c r="D119" s="116">
        <f t="shared" si="28"/>
        <v>1</v>
      </c>
      <c r="E119" s="207"/>
      <c r="F119" s="127">
        <f>IF(E117=0,(D119*$G$4))+IF(E117=11,(D119*$H$4))+IF(E117=10,(D119*$I$4))+IF(E117=9,(D119*$J$4))+IF(E117=8,(D119*$K$4))+IF(E117=7,(D119*$L$4))+IF(E117=6,(D119*$M$4))+IF(E117=5,(D119*$N$4))+IF(E117=4,(D119*$O$4))+IF(E117=3,(D119*$P$4))+IF(E117=2,(D119*$Q$4))+IF(E117=1,(D119*$R$4))</f>
        <v>9.0909090909090912E-2</v>
      </c>
      <c r="G119" s="117"/>
      <c r="H119" s="117"/>
      <c r="I119" s="117"/>
      <c r="J119" s="117"/>
      <c r="K119" s="117"/>
      <c r="L119" s="117"/>
      <c r="M119" s="117"/>
      <c r="N119" s="117"/>
      <c r="O119" s="117"/>
      <c r="P119" s="117"/>
      <c r="Q119" s="117"/>
      <c r="R119" s="117"/>
      <c r="S119" s="234" t="s">
        <v>156</v>
      </c>
      <c r="T119" s="235">
        <f t="shared" si="29"/>
        <v>1</v>
      </c>
      <c r="U119" s="236">
        <f t="shared" si="30"/>
        <v>9.0909090909090912E-2</v>
      </c>
    </row>
    <row r="120" spans="1:26" ht="28.8">
      <c r="A120" s="203" t="s">
        <v>218</v>
      </c>
      <c r="B120" s="126" t="s">
        <v>201</v>
      </c>
      <c r="C120" s="234" t="s">
        <v>156</v>
      </c>
      <c r="D120" s="116">
        <f t="shared" si="28"/>
        <v>1</v>
      </c>
      <c r="E120" s="207"/>
      <c r="F120" s="127">
        <f>IF(E117=0,(D120*$G$4))+IF(E117=11,(D120*$H$4))+IF(E117=10,(D120*$I$4))+IF(E117=9,(D120*$J$4))+IF(E117=8,(D120*$K$4))+IF(E117=7,(D120*$L$4))+IF(E117=6,(D120*$M$4))+IF(E117=5,(D120*$N$4))+IF(E117=4,(D120*$O$4))+IF(E117=3,(D120*$P$4))+IF(E117=2,(D120*$Q$4))+IF(E117=1,(D120*$R$4))</f>
        <v>9.0909090909090912E-2</v>
      </c>
      <c r="G120" s="117"/>
      <c r="H120" s="117"/>
      <c r="I120" s="117"/>
      <c r="J120" s="117"/>
      <c r="K120" s="117"/>
      <c r="L120" s="117"/>
      <c r="M120" s="117"/>
      <c r="N120" s="117"/>
      <c r="O120" s="117"/>
      <c r="P120" s="117"/>
      <c r="Q120" s="117"/>
      <c r="R120" s="117"/>
      <c r="S120" s="234" t="s">
        <v>156</v>
      </c>
      <c r="T120" s="235">
        <f t="shared" si="29"/>
        <v>1</v>
      </c>
      <c r="U120" s="236">
        <f t="shared" si="30"/>
        <v>9.0909090909090912E-2</v>
      </c>
    </row>
    <row r="121" spans="1:26">
      <c r="A121" s="204"/>
      <c r="B121" s="126" t="s">
        <v>205</v>
      </c>
      <c r="C121" s="234" t="s">
        <v>156</v>
      </c>
      <c r="D121" s="116">
        <f t="shared" si="28"/>
        <v>1</v>
      </c>
      <c r="E121" s="207"/>
      <c r="F121" s="127">
        <f>IF(E117=0,(D121*$G$4))+IF(E117=11,(D121*$H$4))+IF(E117=10,(D121*$I$4))+IF(E117=9,(D121*$J$4))+IF(E117=8,(D121*$K$4))+IF(E117=7,(D121*$L$4))+IF(E117=6,(D121*$M$4))+IF(E117=5,(D121*$N$4))+IF(E117=4,(D121*$O$4))+IF(E117=3,(D121*$P$4))+IF(E117=2,(D121*$Q$4))+IF(E117=1,(D121*$R$4))</f>
        <v>9.0909090909090912E-2</v>
      </c>
      <c r="G121" s="117"/>
      <c r="H121" s="117"/>
      <c r="I121" s="117"/>
      <c r="J121" s="117"/>
      <c r="K121" s="117"/>
      <c r="L121" s="117"/>
      <c r="M121" s="117"/>
      <c r="N121" s="117"/>
      <c r="O121" s="117"/>
      <c r="P121" s="117"/>
      <c r="Q121" s="117"/>
      <c r="R121" s="117"/>
      <c r="S121" s="234" t="s">
        <v>156</v>
      </c>
      <c r="T121" s="235">
        <f t="shared" si="29"/>
        <v>1</v>
      </c>
      <c r="U121" s="236">
        <f t="shared" si="30"/>
        <v>9.0909090909090912E-2</v>
      </c>
    </row>
    <row r="122" spans="1:26">
      <c r="A122" s="205"/>
      <c r="B122" s="126" t="s">
        <v>209</v>
      </c>
      <c r="C122" s="234" t="s">
        <v>156</v>
      </c>
      <c r="D122" s="116">
        <f t="shared" si="28"/>
        <v>1</v>
      </c>
      <c r="E122" s="207"/>
      <c r="F122" s="127">
        <f>IF(E117=0,(D122*$G$4))+IF(E117=11,(D122*$H$4))+IF(E117=10,(D122*$I$4))+IF(E117=9,(D122*$J$4))+IF(E117=8,(D122*$K$4))+IF(E117=7,(D122*$L$4))+IF(E117=6,(D122*$M$4))+IF(E117=5,(D122*$N$4))+IF(E117=4,(D122*$O$4))+IF(E117=3,(D122*$P$4))+IF(E117=2,(D122*$Q$4))+IF(E117=1,(D122*$R$4))</f>
        <v>9.0909090909090912E-2</v>
      </c>
      <c r="G122" s="117"/>
      <c r="H122" s="117"/>
      <c r="I122" s="117"/>
      <c r="J122" s="117"/>
      <c r="K122" s="117"/>
      <c r="L122" s="117"/>
      <c r="M122" s="117"/>
      <c r="N122" s="117"/>
      <c r="O122" s="117"/>
      <c r="P122" s="117"/>
      <c r="Q122" s="117"/>
      <c r="R122" s="117"/>
      <c r="S122" s="234" t="s">
        <v>156</v>
      </c>
      <c r="T122" s="235">
        <f t="shared" si="29"/>
        <v>1</v>
      </c>
      <c r="U122" s="236">
        <f t="shared" si="30"/>
        <v>9.0909090909090912E-2</v>
      </c>
    </row>
    <row r="123" spans="1:26" ht="28.8">
      <c r="A123" s="203" t="s">
        <v>219</v>
      </c>
      <c r="B123" s="126" t="s">
        <v>202</v>
      </c>
      <c r="C123" s="234" t="s">
        <v>156</v>
      </c>
      <c r="D123" s="116">
        <f>IF(C123="Sí",1)+IF(C123="No",0)</f>
        <v>1</v>
      </c>
      <c r="E123" s="207"/>
      <c r="F123" s="127">
        <f>IF(E117=0,(D123*$G$4))+IF(E117=11,(D123*$H$4))+IF(E117=10,(D123*$I$4))+IF(E117=9,(D123*$J$4))+IF(E117=8,(D123*$K$4))+IF(E117=7,(D123*$L$4))+IF(E117=6,(D123*$M$4))+IF(E117=5,(D123*$N$4))+IF(E117=4,(D123*$O$4))+IF(E117=3,(D123*$P$4))+IF(E117=2,(D123*$Q$4))+IF(E117=1,(D123*$R$4))</f>
        <v>9.0909090909090912E-2</v>
      </c>
      <c r="G123" s="117"/>
      <c r="H123" s="117"/>
      <c r="I123" s="117"/>
      <c r="J123" s="117"/>
      <c r="K123" s="117"/>
      <c r="L123" s="117"/>
      <c r="M123" s="117"/>
      <c r="N123" s="117"/>
      <c r="O123" s="117"/>
      <c r="P123" s="117"/>
      <c r="Q123" s="117"/>
      <c r="R123" s="117"/>
      <c r="S123" s="234" t="s">
        <v>156</v>
      </c>
      <c r="T123" s="235">
        <f t="shared" si="29"/>
        <v>1</v>
      </c>
      <c r="U123" s="236">
        <f t="shared" si="30"/>
        <v>9.0909090909090912E-2</v>
      </c>
    </row>
    <row r="124" spans="1:26" ht="14.4" customHeight="1">
      <c r="A124" s="205"/>
      <c r="B124" s="126" t="s">
        <v>206</v>
      </c>
      <c r="C124" s="234" t="s">
        <v>156</v>
      </c>
      <c r="D124" s="116">
        <f>IF(C124="Sí",1)+IF(C124="No",0)</f>
        <v>1</v>
      </c>
      <c r="E124" s="207"/>
      <c r="F124" s="127">
        <f>IF(E117=0,(D124*$G$4))+IF(E117=11,(D124*$H$4))+IF(E117=10,(D124*$I$4))+IF(E117=9,(D124*$J$4))+IF(E117=8,(D124*$K$4))+IF(E117=7,(D124*$L$4))+IF(E117=6,(D124*$M$4))+IF(E117=5,(D124*$N$4))+IF(E117=4,(D124*$O$4))+IF(E117=3,(D124*$P$4))+IF(E117=2,(D124*$Q$4))+IF(E117=1,(D124*$R$4))</f>
        <v>9.0909090909090912E-2</v>
      </c>
      <c r="G124" s="117"/>
      <c r="H124" s="117"/>
      <c r="I124" s="117"/>
      <c r="J124" s="117"/>
      <c r="K124" s="117"/>
      <c r="L124" s="117"/>
      <c r="M124" s="117"/>
      <c r="N124" s="117"/>
      <c r="O124" s="117"/>
      <c r="P124" s="117"/>
      <c r="Q124" s="117"/>
      <c r="R124" s="117"/>
      <c r="S124" s="234" t="s">
        <v>156</v>
      </c>
      <c r="T124" s="235">
        <f t="shared" si="29"/>
        <v>1</v>
      </c>
      <c r="U124" s="236">
        <f t="shared" si="30"/>
        <v>9.0909090909090912E-2</v>
      </c>
    </row>
    <row r="125" spans="1:26">
      <c r="A125" s="203" t="s">
        <v>220</v>
      </c>
      <c r="B125" s="126" t="s">
        <v>203</v>
      </c>
      <c r="C125" s="234" t="s">
        <v>156</v>
      </c>
      <c r="D125" s="116">
        <f>IF(C125="Sí",1)+IF(C125="No",0)</f>
        <v>1</v>
      </c>
      <c r="E125" s="207"/>
      <c r="F125" s="127">
        <f>IF(E117=0,(D125*$G$4))+IF(E117=11,(D125*$H$4))+IF(E117=10,(D125*$I$4))+IF(E117=9,(D125*$J$4))+IF(E117=8,(D125*$K$4))+IF(E117=7,(D125*$L$4))+IF(E117=6,(D125*$M$4))+IF(E117=5,(D125*$N$4))+IF(E117=4,(D125*$O$4))+IF(E117=3,(D125*$P$4))+IF(E117=2,(D125*$Q$4))+IF(E117=1,(D125*$R$4))</f>
        <v>9.0909090909090912E-2</v>
      </c>
      <c r="G125" s="117"/>
      <c r="H125" s="117"/>
      <c r="I125" s="117"/>
      <c r="J125" s="117"/>
      <c r="K125" s="117"/>
      <c r="L125" s="117"/>
      <c r="M125" s="117"/>
      <c r="N125" s="117"/>
      <c r="O125" s="117"/>
      <c r="P125" s="117"/>
      <c r="Q125" s="117"/>
      <c r="R125" s="117"/>
      <c r="S125" s="234" t="s">
        <v>156</v>
      </c>
      <c r="T125" s="235">
        <f t="shared" si="29"/>
        <v>1</v>
      </c>
      <c r="U125" s="236">
        <f t="shared" si="30"/>
        <v>9.0909090909090912E-2</v>
      </c>
    </row>
    <row r="126" spans="1:26" ht="15" customHeight="1" thickBot="1">
      <c r="A126" s="204"/>
      <c r="B126" s="126" t="s">
        <v>207</v>
      </c>
      <c r="C126" s="234" t="s">
        <v>156</v>
      </c>
      <c r="D126" s="116">
        <f>IF(C126="Sí",1)+IF(C126="No",0)</f>
        <v>1</v>
      </c>
      <c r="E126" s="207"/>
      <c r="F126" s="127">
        <f>IF(E117=0,(D126*$G$4))+IF(E117=11,(D126*$H$4))+IF(E117=10,(D126*$I$4))+IF(E117=9,(D126*$J$4))+IF(E117=8,(D126*$K$4))+IF(E117=7,(D126*$L$4))+IF(E117=6,(D126*$M$4))+IF(E117=5,(D126*$N$4))+IF(E117=4,(D126*$O$4))+IF(E117=3,(D126*$P$4))+IF(E117=2,(D126*$Q$4))+IF(E117=1,(D126*$R$4))</f>
        <v>9.0909090909090912E-2</v>
      </c>
      <c r="G126" s="117"/>
      <c r="H126" s="117"/>
      <c r="I126" s="117"/>
      <c r="J126" s="117"/>
      <c r="K126" s="117"/>
      <c r="L126" s="117"/>
      <c r="M126" s="117"/>
      <c r="N126" s="117"/>
      <c r="O126" s="117"/>
      <c r="P126" s="117"/>
      <c r="Q126" s="117"/>
      <c r="R126" s="117"/>
      <c r="S126" s="234" t="s">
        <v>156</v>
      </c>
      <c r="T126" s="235">
        <f t="shared" si="29"/>
        <v>1</v>
      </c>
      <c r="U126" s="236">
        <f t="shared" si="30"/>
        <v>9.0909090909090912E-2</v>
      </c>
    </row>
    <row r="127" spans="1:26" ht="29.4" thickBot="1">
      <c r="A127" s="205"/>
      <c r="B127" s="126" t="s">
        <v>210</v>
      </c>
      <c r="C127" s="234" t="s">
        <v>156</v>
      </c>
      <c r="D127" s="116">
        <f t="shared" ref="D127" si="31">IF(C127="Sí",1)+IF(C127="No",0)</f>
        <v>1</v>
      </c>
      <c r="E127" s="208"/>
      <c r="F127" s="127">
        <f>IF(E117=0,(D127*$G$4))+IF(E117=11,(D127*$H$4))+IF(E117=10,(D127*$I$4))+IF(E117=9,(D127*$J$4))+IF(E117=8,(D127*$K$4))+IF(E117=7,(D127*$L$4))+IF(E117=6,(D127*$M$4))+IF(E117=5,(D127*$N$4))+IF(E117=4,(D127*$O$4))+IF(E117=3,(D127*$P$4))+IF(E117=2,(D127*$Q$4))+IF(E117=1,(D127*$R$4))</f>
        <v>9.0909090909090912E-2</v>
      </c>
      <c r="G127" s="117"/>
      <c r="H127" s="117"/>
      <c r="I127" s="117"/>
      <c r="J127" s="117"/>
      <c r="K127" s="117"/>
      <c r="L127" s="117"/>
      <c r="M127" s="117"/>
      <c r="N127" s="117"/>
      <c r="O127" s="117"/>
      <c r="P127" s="117"/>
      <c r="Q127" s="117"/>
      <c r="R127" s="117"/>
      <c r="S127" s="234" t="s">
        <v>156</v>
      </c>
      <c r="T127" s="235">
        <f t="shared" si="29"/>
        <v>1</v>
      </c>
      <c r="U127" s="236">
        <f t="shared" si="30"/>
        <v>9.0909090909090912E-2</v>
      </c>
      <c r="V127" s="226">
        <f>U128</f>
        <v>1.0000000000000002</v>
      </c>
      <c r="W127" s="227">
        <f>IF(U128&gt;=70%,(U128))+IF(U128&lt;=70%,70%)</f>
        <v>1.0000000000000002</v>
      </c>
    </row>
    <row r="128" spans="1:26">
      <c r="B128" s="5"/>
      <c r="C128" s="217"/>
      <c r="D128" s="5"/>
      <c r="E128" s="5"/>
      <c r="F128" s="5"/>
      <c r="G128" s="5"/>
      <c r="H128" s="5"/>
      <c r="I128" s="5"/>
      <c r="J128" s="5"/>
      <c r="K128" s="5"/>
      <c r="L128" s="5"/>
      <c r="M128" s="5"/>
      <c r="N128" s="5"/>
      <c r="O128" s="5"/>
      <c r="P128" s="56"/>
      <c r="Q128" s="56"/>
      <c r="R128" s="56"/>
      <c r="S128" s="217"/>
      <c r="T128" s="217"/>
      <c r="U128" s="228">
        <f>SUM(U117:U127)</f>
        <v>1.0000000000000002</v>
      </c>
    </row>
    <row r="130" spans="1:23" ht="28.8">
      <c r="A130" s="6"/>
      <c r="B130" s="6"/>
      <c r="C130" s="211" t="s">
        <v>213</v>
      </c>
      <c r="D130" s="42"/>
      <c r="E130" s="42"/>
      <c r="F130" s="25" t="s">
        <v>229</v>
      </c>
      <c r="S130" s="211" t="s">
        <v>155</v>
      </c>
      <c r="U130" s="156" t="s">
        <v>222</v>
      </c>
    </row>
    <row r="131" spans="1:23">
      <c r="A131" s="26" t="str">
        <f>'Tabla Resultados FC'!C18</f>
        <v>MOT.3.1</v>
      </c>
      <c r="B131" s="30" t="str">
        <f>'Tabla Resultados FC'!D18</f>
        <v>Ocupación del suelo racional y equilibrada. Regeneración frente a expansión</v>
      </c>
      <c r="C131" s="212"/>
      <c r="D131" s="42"/>
      <c r="E131" s="42"/>
      <c r="F131" s="128">
        <v>1</v>
      </c>
      <c r="S131" s="212"/>
      <c r="U131" s="157"/>
    </row>
    <row r="132" spans="1:23">
      <c r="A132" s="6"/>
      <c r="B132" s="6"/>
      <c r="C132" s="213"/>
      <c r="D132" s="6"/>
      <c r="E132" s="6"/>
      <c r="F132" s="6"/>
      <c r="G132" s="125"/>
      <c r="H132" s="125"/>
      <c r="I132" s="125"/>
      <c r="J132" s="125"/>
      <c r="K132" s="125"/>
      <c r="L132" s="125"/>
      <c r="M132" s="125"/>
      <c r="N132" s="125"/>
      <c r="O132" s="125"/>
      <c r="P132" s="125"/>
      <c r="Q132" s="125"/>
      <c r="R132" s="125"/>
      <c r="S132" s="213"/>
      <c r="T132" s="213"/>
      <c r="U132" s="223"/>
    </row>
    <row r="133" spans="1:23" ht="28.8">
      <c r="A133" s="203" t="s">
        <v>217</v>
      </c>
      <c r="B133" s="126" t="s">
        <v>200</v>
      </c>
      <c r="C133" s="234" t="s">
        <v>156</v>
      </c>
      <c r="D133" s="116">
        <f>IF(C133="Sí",1)+IF(C133="No",0)</f>
        <v>1</v>
      </c>
      <c r="E133" s="206">
        <f>(COUNTIF(D133:D143,"1"))</f>
        <v>11</v>
      </c>
      <c r="F133" s="127">
        <f>IF(E133=0,(D133*$G$4))+IF(E133=11,(D133*$H$4))+IF(E133=10,(D133*$I$4))+IF(E133=9,(D133*$J$4))+IF(E133=8,(D133*$K$4))+IF(E133=7,(D133*$L$4))+IF(E133=6,(D133*$M$4))+IF(E133=5,(D133*$N$4))+IF(E133=4,(D133*$O$4))+IF(E133=3,(D133*$P$4))+IF(E133=2,(D133*$Q$4))+IF(E133=1,(D133*$R$4))</f>
        <v>9.0909090909090912E-2</v>
      </c>
      <c r="G133" s="117">
        <v>0</v>
      </c>
      <c r="H133" s="117">
        <f>F131/11</f>
        <v>9.0909090909090912E-2</v>
      </c>
      <c r="I133" s="117">
        <f>F131/10</f>
        <v>0.1</v>
      </c>
      <c r="J133" s="117">
        <f>F131/9</f>
        <v>0.1111111111111111</v>
      </c>
      <c r="K133" s="117">
        <f>F131/8</f>
        <v>0.125</v>
      </c>
      <c r="L133" s="117">
        <f>F131/7</f>
        <v>0.14285714285714285</v>
      </c>
      <c r="M133" s="117">
        <f>F131/6</f>
        <v>0.16666666666666666</v>
      </c>
      <c r="N133" s="117">
        <f>F131/5</f>
        <v>0.2</v>
      </c>
      <c r="O133" s="117">
        <f>F131/4</f>
        <v>0.25</v>
      </c>
      <c r="P133" s="117">
        <f>F131/3</f>
        <v>0.33333333333333331</v>
      </c>
      <c r="Q133" s="117">
        <f>F131/2</f>
        <v>0.5</v>
      </c>
      <c r="R133" s="117">
        <f>F131/1</f>
        <v>1</v>
      </c>
      <c r="S133" s="234" t="s">
        <v>156</v>
      </c>
      <c r="T133" s="235">
        <f>IF(S133="Sí",1)+IF(S133="No",0)</f>
        <v>1</v>
      </c>
      <c r="U133" s="236">
        <f>F133*T133</f>
        <v>9.0909090909090912E-2</v>
      </c>
    </row>
    <row r="134" spans="1:23" ht="28.8">
      <c r="A134" s="204"/>
      <c r="B134" s="126" t="s">
        <v>204</v>
      </c>
      <c r="C134" s="234" t="s">
        <v>156</v>
      </c>
      <c r="D134" s="116">
        <f t="shared" ref="D134:D138" si="32">IF(C134="Sí",1)+IF(C134="No",0)</f>
        <v>1</v>
      </c>
      <c r="E134" s="207"/>
      <c r="F134" s="127">
        <f>IF(E133=0,(D134*$G$4))+IF(E133=11,(D134*$H$4))+IF(E133=10,(D134*$I$4))+IF(E133=9,(D134*$J$4))+IF(E133=8,(D134*$K$4))+IF(E133=7,(D134*$L$4))+IF(E133=6,(D134*$M$4))+IF(E133=5,(D134*$N$4))+IF(E133=4,(D134*$O$4))+IF(E133=3,(D134*$P$4))+IF(E133=2,(D134*$Q$4))+IF(E133=1,(D134*$R$4))</f>
        <v>9.0909090909090912E-2</v>
      </c>
      <c r="G134" s="117"/>
      <c r="H134" s="117"/>
      <c r="I134" s="117"/>
      <c r="J134" s="117"/>
      <c r="K134" s="117"/>
      <c r="L134" s="117"/>
      <c r="M134" s="117"/>
      <c r="N134" s="117"/>
      <c r="O134" s="117"/>
      <c r="P134" s="117"/>
      <c r="Q134" s="117"/>
      <c r="R134" s="117"/>
      <c r="S134" s="234" t="s">
        <v>156</v>
      </c>
      <c r="T134" s="235">
        <f t="shared" ref="T134:T143" si="33">IF(S134="Sí",1)+IF(S134="No",0)</f>
        <v>1</v>
      </c>
      <c r="U134" s="236">
        <f t="shared" ref="U134:U143" si="34">F134*T134</f>
        <v>9.0909090909090912E-2</v>
      </c>
    </row>
    <row r="135" spans="1:23" ht="28.8">
      <c r="A135" s="205"/>
      <c r="B135" s="126" t="s">
        <v>208</v>
      </c>
      <c r="C135" s="234" t="s">
        <v>156</v>
      </c>
      <c r="D135" s="116">
        <f t="shared" si="32"/>
        <v>1</v>
      </c>
      <c r="E135" s="207"/>
      <c r="F135" s="127">
        <f>IF(E133=0,(D135*$G$4))+IF(E133=11,(D135*$H$4))+IF(E133=10,(D135*$I$4))+IF(E133=9,(D135*$J$4))+IF(E133=8,(D135*$K$4))+IF(E133=7,(D135*$L$4))+IF(E133=6,(D135*$M$4))+IF(E133=5,(D135*$N$4))+IF(E133=4,(D135*$O$4))+IF(E133=3,(D135*$P$4))+IF(E133=2,(D135*$Q$4))+IF(E133=1,(D135*$R$4))</f>
        <v>9.0909090909090912E-2</v>
      </c>
      <c r="G135" s="117"/>
      <c r="H135" s="117"/>
      <c r="I135" s="117"/>
      <c r="J135" s="117"/>
      <c r="K135" s="117"/>
      <c r="L135" s="117"/>
      <c r="M135" s="117"/>
      <c r="N135" s="117"/>
      <c r="O135" s="117"/>
      <c r="P135" s="117"/>
      <c r="Q135" s="117"/>
      <c r="R135" s="117"/>
      <c r="S135" s="234" t="s">
        <v>156</v>
      </c>
      <c r="T135" s="235">
        <f t="shared" si="33"/>
        <v>1</v>
      </c>
      <c r="U135" s="236">
        <f t="shared" si="34"/>
        <v>9.0909090909090912E-2</v>
      </c>
    </row>
    <row r="136" spans="1:23" ht="28.8">
      <c r="A136" s="203" t="s">
        <v>218</v>
      </c>
      <c r="B136" s="126" t="s">
        <v>201</v>
      </c>
      <c r="C136" s="234" t="s">
        <v>156</v>
      </c>
      <c r="D136" s="116">
        <f t="shared" si="32"/>
        <v>1</v>
      </c>
      <c r="E136" s="207"/>
      <c r="F136" s="127">
        <f>IF(E133=0,(D136*$G$4))+IF(E133=11,(D136*$H$4))+IF(E133=10,(D136*$I$4))+IF(E133=9,(D136*$J$4))+IF(E133=8,(D136*$K$4))+IF(E133=7,(D136*$L$4))+IF(E133=6,(D136*$M$4))+IF(E133=5,(D136*$N$4))+IF(E133=4,(D136*$O$4))+IF(E133=3,(D136*$P$4))+IF(E133=2,(D136*$Q$4))+IF(E133=1,(D136*$R$4))</f>
        <v>9.0909090909090912E-2</v>
      </c>
      <c r="G136" s="117"/>
      <c r="H136" s="117"/>
      <c r="I136" s="117"/>
      <c r="J136" s="117"/>
      <c r="K136" s="117"/>
      <c r="L136" s="117"/>
      <c r="M136" s="117"/>
      <c r="N136" s="117"/>
      <c r="O136" s="117"/>
      <c r="P136" s="117"/>
      <c r="Q136" s="117"/>
      <c r="R136" s="117"/>
      <c r="S136" s="234" t="s">
        <v>156</v>
      </c>
      <c r="T136" s="235">
        <f t="shared" si="33"/>
        <v>1</v>
      </c>
      <c r="U136" s="236">
        <f t="shared" si="34"/>
        <v>9.0909090909090912E-2</v>
      </c>
    </row>
    <row r="137" spans="1:23">
      <c r="A137" s="204"/>
      <c r="B137" s="126" t="s">
        <v>205</v>
      </c>
      <c r="C137" s="234" t="s">
        <v>156</v>
      </c>
      <c r="D137" s="116">
        <f t="shared" si="32"/>
        <v>1</v>
      </c>
      <c r="E137" s="207"/>
      <c r="F137" s="127">
        <f>IF(E133=0,(D137*$G$4))+IF(E133=11,(D137*$H$4))+IF(E133=10,(D137*$I$4))+IF(E133=9,(D137*$J$4))+IF(E133=8,(D137*$K$4))+IF(E133=7,(D137*$L$4))+IF(E133=6,(D137*$M$4))+IF(E133=5,(D137*$N$4))+IF(E133=4,(D137*$O$4))+IF(E133=3,(D137*$P$4))+IF(E133=2,(D137*$Q$4))+IF(E133=1,(D137*$R$4))</f>
        <v>9.0909090909090912E-2</v>
      </c>
      <c r="G137" s="117"/>
      <c r="H137" s="117"/>
      <c r="I137" s="117"/>
      <c r="J137" s="117"/>
      <c r="K137" s="117"/>
      <c r="L137" s="117"/>
      <c r="M137" s="117"/>
      <c r="N137" s="117"/>
      <c r="O137" s="117"/>
      <c r="P137" s="117"/>
      <c r="Q137" s="117"/>
      <c r="R137" s="117"/>
      <c r="S137" s="234" t="s">
        <v>156</v>
      </c>
      <c r="T137" s="235">
        <f t="shared" si="33"/>
        <v>1</v>
      </c>
      <c r="U137" s="236">
        <f t="shared" si="34"/>
        <v>9.0909090909090912E-2</v>
      </c>
    </row>
    <row r="138" spans="1:23">
      <c r="A138" s="205"/>
      <c r="B138" s="126" t="s">
        <v>209</v>
      </c>
      <c r="C138" s="234" t="s">
        <v>156</v>
      </c>
      <c r="D138" s="116">
        <f t="shared" si="32"/>
        <v>1</v>
      </c>
      <c r="E138" s="207"/>
      <c r="F138" s="127">
        <f>IF(E133=0,(D138*$G$4))+IF(E133=11,(D138*$H$4))+IF(E133=10,(D138*$I$4))+IF(E133=9,(D138*$J$4))+IF(E133=8,(D138*$K$4))+IF(E133=7,(D138*$L$4))+IF(E133=6,(D138*$M$4))+IF(E133=5,(D138*$N$4))+IF(E133=4,(D138*$O$4))+IF(E133=3,(D138*$P$4))+IF(E133=2,(D138*$Q$4))+IF(E133=1,(D138*$R$4))</f>
        <v>9.0909090909090912E-2</v>
      </c>
      <c r="G138" s="117"/>
      <c r="H138" s="117"/>
      <c r="I138" s="117"/>
      <c r="J138" s="117"/>
      <c r="K138" s="117"/>
      <c r="L138" s="117"/>
      <c r="M138" s="117"/>
      <c r="N138" s="117"/>
      <c r="O138" s="117"/>
      <c r="P138" s="117"/>
      <c r="Q138" s="117"/>
      <c r="R138" s="117"/>
      <c r="S138" s="234" t="s">
        <v>156</v>
      </c>
      <c r="T138" s="235">
        <f t="shared" si="33"/>
        <v>1</v>
      </c>
      <c r="U138" s="236">
        <f t="shared" si="34"/>
        <v>9.0909090909090912E-2</v>
      </c>
    </row>
    <row r="139" spans="1:23" ht="28.8">
      <c r="A139" s="203" t="s">
        <v>219</v>
      </c>
      <c r="B139" s="126" t="s">
        <v>202</v>
      </c>
      <c r="C139" s="234" t="s">
        <v>156</v>
      </c>
      <c r="D139" s="116">
        <f>IF(C139="Sí",1)+IF(C139="No",0)</f>
        <v>1</v>
      </c>
      <c r="E139" s="207"/>
      <c r="F139" s="127">
        <f>IF(E133=0,(D139*$G$4))+IF(E133=11,(D139*$H$4))+IF(E133=10,(D139*$I$4))+IF(E133=9,(D139*$J$4))+IF(E133=8,(D139*$K$4))+IF(E133=7,(D139*$L$4))+IF(E133=6,(D139*$M$4))+IF(E133=5,(D139*$N$4))+IF(E133=4,(D139*$O$4))+IF(E133=3,(D139*$P$4))+IF(E133=2,(D139*$Q$4))+IF(E133=1,(D139*$R$4))</f>
        <v>9.0909090909090912E-2</v>
      </c>
      <c r="G139" s="117"/>
      <c r="H139" s="117"/>
      <c r="I139" s="117"/>
      <c r="J139" s="117"/>
      <c r="K139" s="117"/>
      <c r="L139" s="117"/>
      <c r="M139" s="117"/>
      <c r="N139" s="117"/>
      <c r="O139" s="117"/>
      <c r="P139" s="117"/>
      <c r="Q139" s="117"/>
      <c r="R139" s="117"/>
      <c r="S139" s="234" t="s">
        <v>156</v>
      </c>
      <c r="T139" s="235">
        <f t="shared" si="33"/>
        <v>1</v>
      </c>
      <c r="U139" s="236">
        <f t="shared" si="34"/>
        <v>9.0909090909090912E-2</v>
      </c>
    </row>
    <row r="140" spans="1:23" ht="14.4" customHeight="1">
      <c r="A140" s="205"/>
      <c r="B140" s="126" t="s">
        <v>206</v>
      </c>
      <c r="C140" s="234" t="s">
        <v>156</v>
      </c>
      <c r="D140" s="116">
        <f>IF(C140="Sí",1)+IF(C140="No",0)</f>
        <v>1</v>
      </c>
      <c r="E140" s="207"/>
      <c r="F140" s="127">
        <f>IF(E133=0,(D140*$G$4))+IF(E133=11,(D140*$H$4))+IF(E133=10,(D140*$I$4))+IF(E133=9,(D140*$J$4))+IF(E133=8,(D140*$K$4))+IF(E133=7,(D140*$L$4))+IF(E133=6,(D140*$M$4))+IF(E133=5,(D140*$N$4))+IF(E133=4,(D140*$O$4))+IF(E133=3,(D140*$P$4))+IF(E133=2,(D140*$Q$4))+IF(E133=1,(D140*$R$4))</f>
        <v>9.0909090909090912E-2</v>
      </c>
      <c r="G140" s="117"/>
      <c r="H140" s="117"/>
      <c r="I140" s="117"/>
      <c r="J140" s="117"/>
      <c r="K140" s="117"/>
      <c r="L140" s="117"/>
      <c r="M140" s="117"/>
      <c r="N140" s="117"/>
      <c r="O140" s="117"/>
      <c r="P140" s="117"/>
      <c r="Q140" s="117"/>
      <c r="R140" s="117"/>
      <c r="S140" s="234" t="s">
        <v>156</v>
      </c>
      <c r="T140" s="235">
        <f t="shared" si="33"/>
        <v>1</v>
      </c>
      <c r="U140" s="236">
        <f t="shared" si="34"/>
        <v>9.0909090909090912E-2</v>
      </c>
    </row>
    <row r="141" spans="1:23">
      <c r="A141" s="203" t="s">
        <v>220</v>
      </c>
      <c r="B141" s="126" t="s">
        <v>203</v>
      </c>
      <c r="C141" s="234" t="s">
        <v>156</v>
      </c>
      <c r="D141" s="116">
        <f>IF(C141="Sí",1)+IF(C141="No",0)</f>
        <v>1</v>
      </c>
      <c r="E141" s="207"/>
      <c r="F141" s="127">
        <f>IF(E133=0,(D141*$G$4))+IF(E133=11,(D141*$H$4))+IF(E133=10,(D141*$I$4))+IF(E133=9,(D141*$J$4))+IF(E133=8,(D141*$K$4))+IF(E133=7,(D141*$L$4))+IF(E133=6,(D141*$M$4))+IF(E133=5,(D141*$N$4))+IF(E133=4,(D141*$O$4))+IF(E133=3,(D141*$P$4))+IF(E133=2,(D141*$Q$4))+IF(E133=1,(D141*$R$4))</f>
        <v>9.0909090909090912E-2</v>
      </c>
      <c r="G141" s="117"/>
      <c r="H141" s="117"/>
      <c r="I141" s="117"/>
      <c r="J141" s="117"/>
      <c r="K141" s="117"/>
      <c r="L141" s="117"/>
      <c r="M141" s="117"/>
      <c r="N141" s="117"/>
      <c r="O141" s="117"/>
      <c r="P141" s="117"/>
      <c r="Q141" s="117"/>
      <c r="R141" s="117"/>
      <c r="S141" s="234" t="s">
        <v>156</v>
      </c>
      <c r="T141" s="235">
        <f t="shared" si="33"/>
        <v>1</v>
      </c>
      <c r="U141" s="236">
        <f t="shared" si="34"/>
        <v>9.0909090909090912E-2</v>
      </c>
    </row>
    <row r="142" spans="1:23" ht="15" customHeight="1" thickBot="1">
      <c r="A142" s="204"/>
      <c r="B142" s="126" t="s">
        <v>207</v>
      </c>
      <c r="C142" s="234" t="s">
        <v>156</v>
      </c>
      <c r="D142" s="116">
        <f>IF(C142="Sí",1)+IF(C142="No",0)</f>
        <v>1</v>
      </c>
      <c r="E142" s="207"/>
      <c r="F142" s="127">
        <f>IF(E133=0,(D142*$G$4))+IF(E133=11,(D142*$H$4))+IF(E133=10,(D142*$I$4))+IF(E133=9,(D142*$J$4))+IF(E133=8,(D142*$K$4))+IF(E133=7,(D142*$L$4))+IF(E133=6,(D142*$M$4))+IF(E133=5,(D142*$N$4))+IF(E133=4,(D142*$O$4))+IF(E133=3,(D142*$P$4))+IF(E133=2,(D142*$Q$4))+IF(E133=1,(D142*$R$4))</f>
        <v>9.0909090909090912E-2</v>
      </c>
      <c r="G142" s="117"/>
      <c r="H142" s="117"/>
      <c r="I142" s="117"/>
      <c r="J142" s="117"/>
      <c r="K142" s="117"/>
      <c r="L142" s="117"/>
      <c r="M142" s="117"/>
      <c r="N142" s="117"/>
      <c r="O142" s="117"/>
      <c r="P142" s="117"/>
      <c r="Q142" s="117"/>
      <c r="R142" s="117"/>
      <c r="S142" s="234" t="s">
        <v>156</v>
      </c>
      <c r="T142" s="235">
        <f t="shared" si="33"/>
        <v>1</v>
      </c>
      <c r="U142" s="236">
        <f t="shared" si="34"/>
        <v>9.0909090909090912E-2</v>
      </c>
    </row>
    <row r="143" spans="1:23" ht="29.4" thickBot="1">
      <c r="A143" s="205"/>
      <c r="B143" s="126" t="s">
        <v>210</v>
      </c>
      <c r="C143" s="234" t="s">
        <v>156</v>
      </c>
      <c r="D143" s="116">
        <f t="shared" ref="D143" si="35">IF(C143="Sí",1)+IF(C143="No",0)</f>
        <v>1</v>
      </c>
      <c r="E143" s="208"/>
      <c r="F143" s="127">
        <f>IF(E133=0,(D143*$G$4))+IF(E133=11,(D143*$H$4))+IF(E133=10,(D143*$I$4))+IF(E133=9,(D143*$J$4))+IF(E133=8,(D143*$K$4))+IF(E133=7,(D143*$L$4))+IF(E133=6,(D143*$M$4))+IF(E133=5,(D143*$N$4))+IF(E133=4,(D143*$O$4))+IF(E133=3,(D143*$P$4))+IF(E133=2,(D143*$Q$4))+IF(E133=1,(D143*$R$4))</f>
        <v>9.0909090909090912E-2</v>
      </c>
      <c r="G143" s="117"/>
      <c r="H143" s="117"/>
      <c r="I143" s="117"/>
      <c r="J143" s="117"/>
      <c r="K143" s="117"/>
      <c r="L143" s="117"/>
      <c r="M143" s="117"/>
      <c r="N143" s="117"/>
      <c r="O143" s="117"/>
      <c r="P143" s="117"/>
      <c r="Q143" s="117"/>
      <c r="R143" s="117"/>
      <c r="S143" s="234" t="s">
        <v>156</v>
      </c>
      <c r="T143" s="235">
        <f t="shared" si="33"/>
        <v>1</v>
      </c>
      <c r="U143" s="236">
        <f t="shared" si="34"/>
        <v>9.0909090909090912E-2</v>
      </c>
      <c r="V143" s="226">
        <f>U144</f>
        <v>1.0000000000000002</v>
      </c>
      <c r="W143" s="227">
        <f>IF(U144&gt;=70%,(U144))+IF(U144&lt;=70%,70%)</f>
        <v>1.0000000000000002</v>
      </c>
    </row>
    <row r="144" spans="1:23">
      <c r="B144" s="5"/>
      <c r="C144" s="217"/>
      <c r="D144" s="5"/>
      <c r="E144" s="5"/>
      <c r="F144" s="5"/>
      <c r="G144" s="5"/>
      <c r="H144" s="5"/>
      <c r="I144" s="5"/>
      <c r="J144" s="5"/>
      <c r="K144" s="5"/>
      <c r="L144" s="5"/>
      <c r="M144" s="5"/>
      <c r="N144" s="5"/>
      <c r="O144" s="5"/>
      <c r="P144" s="56"/>
      <c r="Q144" s="56"/>
      <c r="R144" s="56"/>
      <c r="S144" s="217"/>
      <c r="T144" s="217"/>
      <c r="U144" s="228">
        <f>SUM(U133:U143)</f>
        <v>1.0000000000000002</v>
      </c>
    </row>
    <row r="146" spans="1:23" ht="28.8">
      <c r="A146" s="6"/>
      <c r="B146" s="6"/>
      <c r="C146" s="211" t="s">
        <v>213</v>
      </c>
      <c r="D146" s="42"/>
      <c r="E146" s="42"/>
      <c r="F146" s="25" t="s">
        <v>229</v>
      </c>
      <c r="S146" s="211" t="s">
        <v>155</v>
      </c>
      <c r="U146" s="156" t="s">
        <v>222</v>
      </c>
    </row>
    <row r="147" spans="1:23" ht="28.8">
      <c r="A147" s="26" t="str">
        <f>'Tabla Resultados FC'!C19</f>
        <v>MOT.3.2</v>
      </c>
      <c r="B147" s="30" t="str">
        <f>'Tabla Resultados FC'!D19</f>
        <v>Ocupación y ordenación de los suelos hacia la eficiencia del metabolismo territorial y la movilidad sostenible</v>
      </c>
      <c r="C147" s="212"/>
      <c r="D147" s="42"/>
      <c r="E147" s="42"/>
      <c r="F147" s="128">
        <v>1</v>
      </c>
      <c r="S147" s="212"/>
      <c r="U147" s="157"/>
    </row>
    <row r="148" spans="1:23">
      <c r="A148" s="6"/>
      <c r="B148" s="6"/>
      <c r="C148" s="213"/>
      <c r="D148" s="6"/>
      <c r="E148" s="6"/>
      <c r="F148" s="6"/>
      <c r="G148" s="125"/>
      <c r="H148" s="125"/>
      <c r="I148" s="125"/>
      <c r="J148" s="125"/>
      <c r="K148" s="125"/>
      <c r="L148" s="125"/>
      <c r="M148" s="125"/>
      <c r="N148" s="125"/>
      <c r="O148" s="125"/>
      <c r="P148" s="125"/>
      <c r="Q148" s="125"/>
      <c r="R148" s="125"/>
      <c r="S148" s="213"/>
      <c r="T148" s="213"/>
      <c r="U148" s="223"/>
    </row>
    <row r="149" spans="1:23" ht="28.8">
      <c r="A149" s="203" t="s">
        <v>217</v>
      </c>
      <c r="B149" s="126" t="s">
        <v>200</v>
      </c>
      <c r="C149" s="234" t="s">
        <v>156</v>
      </c>
      <c r="D149" s="116">
        <f>IF(C149="Sí",1)+IF(C149="No",0)</f>
        <v>1</v>
      </c>
      <c r="E149" s="206">
        <f>(COUNTIF(D149:D159,"1"))</f>
        <v>11</v>
      </c>
      <c r="F149" s="127">
        <f>IF(E149=0,(D149*$G$4))+IF(E149=11,(D149*$H$4))+IF(E149=10,(D149*$I$4))+IF(E149=9,(D149*$J$4))+IF(E149=8,(D149*$K$4))+IF(E149=7,(D149*$L$4))+IF(E149=6,(D149*$M$4))+IF(E149=5,(D149*$N$4))+IF(E149=4,(D149*$O$4))+IF(E149=3,(D149*$P$4))+IF(E149=2,(D149*$Q$4))+IF(E149=1,(D149*$R$4))</f>
        <v>9.0909090909090912E-2</v>
      </c>
      <c r="G149" s="117">
        <v>0</v>
      </c>
      <c r="H149" s="117">
        <f>F147/11</f>
        <v>9.0909090909090912E-2</v>
      </c>
      <c r="I149" s="117">
        <f>F147/10</f>
        <v>0.1</v>
      </c>
      <c r="J149" s="117">
        <f>F147/9</f>
        <v>0.1111111111111111</v>
      </c>
      <c r="K149" s="117">
        <f>F147/8</f>
        <v>0.125</v>
      </c>
      <c r="L149" s="117">
        <f>F147/7</f>
        <v>0.14285714285714285</v>
      </c>
      <c r="M149" s="117">
        <f>F147/6</f>
        <v>0.16666666666666666</v>
      </c>
      <c r="N149" s="117">
        <f>F147/5</f>
        <v>0.2</v>
      </c>
      <c r="O149" s="117">
        <f>F147/4</f>
        <v>0.25</v>
      </c>
      <c r="P149" s="117">
        <f>F147/3</f>
        <v>0.33333333333333331</v>
      </c>
      <c r="Q149" s="117">
        <f>F147/2</f>
        <v>0.5</v>
      </c>
      <c r="R149" s="117">
        <f>F147/1</f>
        <v>1</v>
      </c>
      <c r="S149" s="234" t="s">
        <v>156</v>
      </c>
      <c r="T149" s="235">
        <f>IF(S149="Sí",1)+IF(S149="No",0)</f>
        <v>1</v>
      </c>
      <c r="U149" s="236">
        <f>F149*T149</f>
        <v>9.0909090909090912E-2</v>
      </c>
    </row>
    <row r="150" spans="1:23" ht="28.8">
      <c r="A150" s="204"/>
      <c r="B150" s="126" t="s">
        <v>204</v>
      </c>
      <c r="C150" s="234" t="s">
        <v>156</v>
      </c>
      <c r="D150" s="116">
        <f t="shared" ref="D150:D154" si="36">IF(C150="Sí",1)+IF(C150="No",0)</f>
        <v>1</v>
      </c>
      <c r="E150" s="207"/>
      <c r="F150" s="127">
        <f>IF(E149=0,(D150*$G$4))+IF(E149=11,(D150*$H$4))+IF(E149=10,(D150*$I$4))+IF(E149=9,(D150*$J$4))+IF(E149=8,(D150*$K$4))+IF(E149=7,(D150*$L$4))+IF(E149=6,(D150*$M$4))+IF(E149=5,(D150*$N$4))+IF(E149=4,(D150*$O$4))+IF(E149=3,(D150*$P$4))+IF(E149=2,(D150*$Q$4))+IF(E149=1,(D150*$R$4))</f>
        <v>9.0909090909090912E-2</v>
      </c>
      <c r="G150" s="117"/>
      <c r="H150" s="117"/>
      <c r="I150" s="117"/>
      <c r="J150" s="117"/>
      <c r="K150" s="117"/>
      <c r="L150" s="117"/>
      <c r="M150" s="117"/>
      <c r="N150" s="117"/>
      <c r="O150" s="117"/>
      <c r="P150" s="117"/>
      <c r="Q150" s="117"/>
      <c r="R150" s="117"/>
      <c r="S150" s="234" t="s">
        <v>156</v>
      </c>
      <c r="T150" s="235">
        <f t="shared" ref="T150:T159" si="37">IF(S150="Sí",1)+IF(S150="No",0)</f>
        <v>1</v>
      </c>
      <c r="U150" s="236">
        <f t="shared" ref="U150:U159" si="38">F150*T150</f>
        <v>9.0909090909090912E-2</v>
      </c>
    </row>
    <row r="151" spans="1:23" ht="28.8">
      <c r="A151" s="205"/>
      <c r="B151" s="126" t="s">
        <v>208</v>
      </c>
      <c r="C151" s="234" t="s">
        <v>156</v>
      </c>
      <c r="D151" s="116">
        <f t="shared" si="36"/>
        <v>1</v>
      </c>
      <c r="E151" s="207"/>
      <c r="F151" s="127">
        <f>IF(E149=0,(D151*$G$4))+IF(E149=11,(D151*$H$4))+IF(E149=10,(D151*$I$4))+IF(E149=9,(D151*$J$4))+IF(E149=8,(D151*$K$4))+IF(E149=7,(D151*$L$4))+IF(E149=6,(D151*$M$4))+IF(E149=5,(D151*$N$4))+IF(E149=4,(D151*$O$4))+IF(E149=3,(D151*$P$4))+IF(E149=2,(D151*$Q$4))+IF(E149=1,(D151*$R$4))</f>
        <v>9.0909090909090912E-2</v>
      </c>
      <c r="G151" s="117"/>
      <c r="H151" s="117"/>
      <c r="I151" s="117"/>
      <c r="J151" s="117"/>
      <c r="K151" s="117"/>
      <c r="L151" s="117"/>
      <c r="M151" s="117"/>
      <c r="N151" s="117"/>
      <c r="O151" s="117"/>
      <c r="P151" s="117"/>
      <c r="Q151" s="117"/>
      <c r="R151" s="117"/>
      <c r="S151" s="234" t="s">
        <v>156</v>
      </c>
      <c r="T151" s="235">
        <f t="shared" si="37"/>
        <v>1</v>
      </c>
      <c r="U151" s="236">
        <f t="shared" si="38"/>
        <v>9.0909090909090912E-2</v>
      </c>
    </row>
    <row r="152" spans="1:23" ht="28.8">
      <c r="A152" s="203" t="s">
        <v>218</v>
      </c>
      <c r="B152" s="126" t="s">
        <v>201</v>
      </c>
      <c r="C152" s="234" t="s">
        <v>156</v>
      </c>
      <c r="D152" s="116">
        <f t="shared" si="36"/>
        <v>1</v>
      </c>
      <c r="E152" s="207"/>
      <c r="F152" s="127">
        <f>IF(E149=0,(D152*$G$4))+IF(E149=11,(D152*$H$4))+IF(E149=10,(D152*$I$4))+IF(E149=9,(D152*$J$4))+IF(E149=8,(D152*$K$4))+IF(E149=7,(D152*$L$4))+IF(E149=6,(D152*$M$4))+IF(E149=5,(D152*$N$4))+IF(E149=4,(D152*$O$4))+IF(E149=3,(D152*$P$4))+IF(E149=2,(D152*$Q$4))+IF(E149=1,(D152*$R$4))</f>
        <v>9.0909090909090912E-2</v>
      </c>
      <c r="G152" s="117"/>
      <c r="H152" s="117"/>
      <c r="I152" s="117"/>
      <c r="J152" s="117"/>
      <c r="K152" s="117"/>
      <c r="L152" s="117"/>
      <c r="M152" s="117"/>
      <c r="N152" s="117"/>
      <c r="O152" s="117"/>
      <c r="P152" s="117"/>
      <c r="Q152" s="117"/>
      <c r="R152" s="117"/>
      <c r="S152" s="234" t="s">
        <v>156</v>
      </c>
      <c r="T152" s="235">
        <f t="shared" si="37"/>
        <v>1</v>
      </c>
      <c r="U152" s="236">
        <f t="shared" si="38"/>
        <v>9.0909090909090912E-2</v>
      </c>
    </row>
    <row r="153" spans="1:23">
      <c r="A153" s="204"/>
      <c r="B153" s="126" t="s">
        <v>205</v>
      </c>
      <c r="C153" s="234" t="s">
        <v>156</v>
      </c>
      <c r="D153" s="116">
        <f t="shared" si="36"/>
        <v>1</v>
      </c>
      <c r="E153" s="207"/>
      <c r="F153" s="127">
        <f>IF(E149=0,(D153*$G$4))+IF(E149=11,(D153*$H$4))+IF(E149=10,(D153*$I$4))+IF(E149=9,(D153*$J$4))+IF(E149=8,(D153*$K$4))+IF(E149=7,(D153*$L$4))+IF(E149=6,(D153*$M$4))+IF(E149=5,(D153*$N$4))+IF(E149=4,(D153*$O$4))+IF(E149=3,(D153*$P$4))+IF(E149=2,(D153*$Q$4))+IF(E149=1,(D153*$R$4))</f>
        <v>9.0909090909090912E-2</v>
      </c>
      <c r="G153" s="117"/>
      <c r="H153" s="117"/>
      <c r="I153" s="117"/>
      <c r="J153" s="117"/>
      <c r="K153" s="117"/>
      <c r="L153" s="117"/>
      <c r="M153" s="117"/>
      <c r="N153" s="117"/>
      <c r="O153" s="117"/>
      <c r="P153" s="117"/>
      <c r="Q153" s="117"/>
      <c r="R153" s="117"/>
      <c r="S153" s="234" t="s">
        <v>156</v>
      </c>
      <c r="T153" s="235">
        <f t="shared" si="37"/>
        <v>1</v>
      </c>
      <c r="U153" s="236">
        <f t="shared" si="38"/>
        <v>9.0909090909090912E-2</v>
      </c>
    </row>
    <row r="154" spans="1:23">
      <c r="A154" s="205"/>
      <c r="B154" s="126" t="s">
        <v>209</v>
      </c>
      <c r="C154" s="234" t="s">
        <v>156</v>
      </c>
      <c r="D154" s="116">
        <f t="shared" si="36"/>
        <v>1</v>
      </c>
      <c r="E154" s="207"/>
      <c r="F154" s="127">
        <f>IF(E149=0,(D154*$G$4))+IF(E149=11,(D154*$H$4))+IF(E149=10,(D154*$I$4))+IF(E149=9,(D154*$J$4))+IF(E149=8,(D154*$K$4))+IF(E149=7,(D154*$L$4))+IF(E149=6,(D154*$M$4))+IF(E149=5,(D154*$N$4))+IF(E149=4,(D154*$O$4))+IF(E149=3,(D154*$P$4))+IF(E149=2,(D154*$Q$4))+IF(E149=1,(D154*$R$4))</f>
        <v>9.0909090909090912E-2</v>
      </c>
      <c r="G154" s="117"/>
      <c r="H154" s="117"/>
      <c r="I154" s="117"/>
      <c r="J154" s="117"/>
      <c r="K154" s="117"/>
      <c r="L154" s="117"/>
      <c r="M154" s="117"/>
      <c r="N154" s="117"/>
      <c r="O154" s="117"/>
      <c r="P154" s="117"/>
      <c r="Q154" s="117"/>
      <c r="R154" s="117"/>
      <c r="S154" s="234" t="s">
        <v>156</v>
      </c>
      <c r="T154" s="235">
        <f t="shared" si="37"/>
        <v>1</v>
      </c>
      <c r="U154" s="236">
        <f t="shared" si="38"/>
        <v>9.0909090909090912E-2</v>
      </c>
    </row>
    <row r="155" spans="1:23" ht="28.8">
      <c r="A155" s="203" t="s">
        <v>219</v>
      </c>
      <c r="B155" s="126" t="s">
        <v>202</v>
      </c>
      <c r="C155" s="234" t="s">
        <v>156</v>
      </c>
      <c r="D155" s="116">
        <f>IF(C155="Sí",1)+IF(C155="No",0)</f>
        <v>1</v>
      </c>
      <c r="E155" s="207"/>
      <c r="F155" s="127">
        <f>IF(E149=0,(D155*$G$4))+IF(E149=11,(D155*$H$4))+IF(E149=10,(D155*$I$4))+IF(E149=9,(D155*$J$4))+IF(E149=8,(D155*$K$4))+IF(E149=7,(D155*$L$4))+IF(E149=6,(D155*$M$4))+IF(E149=5,(D155*$N$4))+IF(E149=4,(D155*$O$4))+IF(E149=3,(D155*$P$4))+IF(E149=2,(D155*$Q$4))+IF(E149=1,(D155*$R$4))</f>
        <v>9.0909090909090912E-2</v>
      </c>
      <c r="G155" s="117"/>
      <c r="H155" s="117"/>
      <c r="I155" s="117"/>
      <c r="J155" s="117"/>
      <c r="K155" s="117"/>
      <c r="L155" s="117"/>
      <c r="M155" s="117"/>
      <c r="N155" s="117"/>
      <c r="O155" s="117"/>
      <c r="P155" s="117"/>
      <c r="Q155" s="117"/>
      <c r="R155" s="117"/>
      <c r="S155" s="234" t="s">
        <v>156</v>
      </c>
      <c r="T155" s="235">
        <f t="shared" si="37"/>
        <v>1</v>
      </c>
      <c r="U155" s="236">
        <f t="shared" si="38"/>
        <v>9.0909090909090912E-2</v>
      </c>
    </row>
    <row r="156" spans="1:23" ht="14.4" customHeight="1">
      <c r="A156" s="205"/>
      <c r="B156" s="126" t="s">
        <v>206</v>
      </c>
      <c r="C156" s="234" t="s">
        <v>156</v>
      </c>
      <c r="D156" s="116">
        <f>IF(C156="Sí",1)+IF(C156="No",0)</f>
        <v>1</v>
      </c>
      <c r="E156" s="207"/>
      <c r="F156" s="127">
        <f>IF(E149=0,(D156*$G$4))+IF(E149=11,(D156*$H$4))+IF(E149=10,(D156*$I$4))+IF(E149=9,(D156*$J$4))+IF(E149=8,(D156*$K$4))+IF(E149=7,(D156*$L$4))+IF(E149=6,(D156*$M$4))+IF(E149=5,(D156*$N$4))+IF(E149=4,(D156*$O$4))+IF(E149=3,(D156*$P$4))+IF(E149=2,(D156*$Q$4))+IF(E149=1,(D156*$R$4))</f>
        <v>9.0909090909090912E-2</v>
      </c>
      <c r="G156" s="117"/>
      <c r="H156" s="117"/>
      <c r="I156" s="117"/>
      <c r="J156" s="117"/>
      <c r="K156" s="117"/>
      <c r="L156" s="117"/>
      <c r="M156" s="117"/>
      <c r="N156" s="117"/>
      <c r="O156" s="117"/>
      <c r="P156" s="117"/>
      <c r="Q156" s="117"/>
      <c r="R156" s="117"/>
      <c r="S156" s="234" t="s">
        <v>156</v>
      </c>
      <c r="T156" s="235">
        <f t="shared" si="37"/>
        <v>1</v>
      </c>
      <c r="U156" s="236">
        <f t="shared" si="38"/>
        <v>9.0909090909090912E-2</v>
      </c>
    </row>
    <row r="157" spans="1:23">
      <c r="A157" s="203" t="s">
        <v>220</v>
      </c>
      <c r="B157" s="126" t="s">
        <v>203</v>
      </c>
      <c r="C157" s="234" t="s">
        <v>156</v>
      </c>
      <c r="D157" s="116">
        <f>IF(C157="Sí",1)+IF(C157="No",0)</f>
        <v>1</v>
      </c>
      <c r="E157" s="207"/>
      <c r="F157" s="127">
        <f>IF(E149=0,(D157*$G$4))+IF(E149=11,(D157*$H$4))+IF(E149=10,(D157*$I$4))+IF(E149=9,(D157*$J$4))+IF(E149=8,(D157*$K$4))+IF(E149=7,(D157*$L$4))+IF(E149=6,(D157*$M$4))+IF(E149=5,(D157*$N$4))+IF(E149=4,(D157*$O$4))+IF(E149=3,(D157*$P$4))+IF(E149=2,(D157*$Q$4))+IF(E149=1,(D157*$R$4))</f>
        <v>9.0909090909090912E-2</v>
      </c>
      <c r="G157" s="117"/>
      <c r="H157" s="117"/>
      <c r="I157" s="117"/>
      <c r="J157" s="117"/>
      <c r="K157" s="117"/>
      <c r="L157" s="117"/>
      <c r="M157" s="117"/>
      <c r="N157" s="117"/>
      <c r="O157" s="117"/>
      <c r="P157" s="117"/>
      <c r="Q157" s="117"/>
      <c r="R157" s="117"/>
      <c r="S157" s="234" t="s">
        <v>156</v>
      </c>
      <c r="T157" s="235">
        <f t="shared" si="37"/>
        <v>1</v>
      </c>
      <c r="U157" s="236">
        <f t="shared" si="38"/>
        <v>9.0909090909090912E-2</v>
      </c>
    </row>
    <row r="158" spans="1:23" ht="15" customHeight="1" thickBot="1">
      <c r="A158" s="204"/>
      <c r="B158" s="126" t="s">
        <v>207</v>
      </c>
      <c r="C158" s="234" t="s">
        <v>156</v>
      </c>
      <c r="D158" s="116">
        <f>IF(C158="Sí",1)+IF(C158="No",0)</f>
        <v>1</v>
      </c>
      <c r="E158" s="207"/>
      <c r="F158" s="127">
        <f>IF(E149=0,(D158*$G$4))+IF(E149=11,(D158*$H$4))+IF(E149=10,(D158*$I$4))+IF(E149=9,(D158*$J$4))+IF(E149=8,(D158*$K$4))+IF(E149=7,(D158*$L$4))+IF(E149=6,(D158*$M$4))+IF(E149=5,(D158*$N$4))+IF(E149=4,(D158*$O$4))+IF(E149=3,(D158*$P$4))+IF(E149=2,(D158*$Q$4))+IF(E149=1,(D158*$R$4))</f>
        <v>9.0909090909090912E-2</v>
      </c>
      <c r="G158" s="117"/>
      <c r="H158" s="117"/>
      <c r="I158" s="117"/>
      <c r="J158" s="117"/>
      <c r="K158" s="117"/>
      <c r="L158" s="117"/>
      <c r="M158" s="117"/>
      <c r="N158" s="117"/>
      <c r="O158" s="117"/>
      <c r="P158" s="117"/>
      <c r="Q158" s="117"/>
      <c r="R158" s="117"/>
      <c r="S158" s="234" t="s">
        <v>156</v>
      </c>
      <c r="T158" s="235">
        <f t="shared" si="37"/>
        <v>1</v>
      </c>
      <c r="U158" s="236">
        <f t="shared" si="38"/>
        <v>9.0909090909090912E-2</v>
      </c>
    </row>
    <row r="159" spans="1:23" ht="29.4" thickBot="1">
      <c r="A159" s="205"/>
      <c r="B159" s="126" t="s">
        <v>210</v>
      </c>
      <c r="C159" s="234" t="s">
        <v>156</v>
      </c>
      <c r="D159" s="116">
        <f t="shared" ref="D159" si="39">IF(C159="Sí",1)+IF(C159="No",0)</f>
        <v>1</v>
      </c>
      <c r="E159" s="208"/>
      <c r="F159" s="127">
        <f>IF(E149=0,(D159*$G$4))+IF(E149=11,(D159*$H$4))+IF(E149=10,(D159*$I$4))+IF(E149=9,(D159*$J$4))+IF(E149=8,(D159*$K$4))+IF(E149=7,(D159*$L$4))+IF(E149=6,(D159*$M$4))+IF(E149=5,(D159*$N$4))+IF(E149=4,(D159*$O$4))+IF(E149=3,(D159*$P$4))+IF(E149=2,(D159*$Q$4))+IF(E149=1,(D159*$R$4))</f>
        <v>9.0909090909090912E-2</v>
      </c>
      <c r="G159" s="117"/>
      <c r="H159" s="117"/>
      <c r="I159" s="117"/>
      <c r="J159" s="117"/>
      <c r="K159" s="117"/>
      <c r="L159" s="117"/>
      <c r="M159" s="117"/>
      <c r="N159" s="117"/>
      <c r="O159" s="117"/>
      <c r="P159" s="117"/>
      <c r="Q159" s="117"/>
      <c r="R159" s="117"/>
      <c r="S159" s="234" t="s">
        <v>156</v>
      </c>
      <c r="T159" s="235">
        <f t="shared" si="37"/>
        <v>1</v>
      </c>
      <c r="U159" s="236">
        <f t="shared" si="38"/>
        <v>9.0909090909090912E-2</v>
      </c>
      <c r="V159" s="226">
        <f>U160</f>
        <v>1.0000000000000002</v>
      </c>
      <c r="W159" s="227">
        <f>IF(U160&gt;=70%,(U160))+IF(U160&lt;=70%,70%)</f>
        <v>1.0000000000000002</v>
      </c>
    </row>
    <row r="160" spans="1:23">
      <c r="B160" s="5"/>
      <c r="C160" s="217"/>
      <c r="D160" s="5"/>
      <c r="E160" s="5"/>
      <c r="F160" s="5"/>
      <c r="G160" s="5"/>
      <c r="H160" s="5"/>
      <c r="I160" s="5"/>
      <c r="J160" s="5"/>
      <c r="K160" s="5"/>
      <c r="L160" s="5"/>
      <c r="M160" s="5"/>
      <c r="N160" s="5"/>
      <c r="O160" s="5"/>
      <c r="P160" s="56"/>
      <c r="Q160" s="56"/>
      <c r="R160" s="56"/>
      <c r="S160" s="217"/>
      <c r="T160" s="217"/>
      <c r="U160" s="228">
        <f>SUM(U149:U159)</f>
        <v>1.0000000000000002</v>
      </c>
    </row>
    <row r="162" spans="1:23" ht="28.8">
      <c r="A162" s="6"/>
      <c r="B162" s="6"/>
      <c r="C162" s="211" t="s">
        <v>213</v>
      </c>
      <c r="D162" s="42"/>
      <c r="E162" s="42"/>
      <c r="F162" s="25" t="s">
        <v>229</v>
      </c>
      <c r="S162" s="211" t="s">
        <v>155</v>
      </c>
      <c r="U162" s="156" t="s">
        <v>222</v>
      </c>
    </row>
    <row r="163" spans="1:23">
      <c r="A163" s="26" t="str">
        <f>'Tabla Resultados FC'!C20</f>
        <v>MOT.4.1</v>
      </c>
      <c r="B163" s="30" t="str">
        <f>'Tabla Resultados FC'!D20</f>
        <v>Identificación  y evaluación de riesgos, vulnerabilidades y capacidad de adaptación</v>
      </c>
      <c r="C163" s="212"/>
      <c r="D163" s="42"/>
      <c r="E163" s="42"/>
      <c r="F163" s="128">
        <v>1</v>
      </c>
      <c r="S163" s="212"/>
      <c r="U163" s="157"/>
    </row>
    <row r="164" spans="1:23">
      <c r="A164" s="6"/>
      <c r="B164" s="6"/>
      <c r="C164" s="213"/>
      <c r="D164" s="6"/>
      <c r="E164" s="6"/>
      <c r="F164" s="6"/>
      <c r="G164" s="125"/>
      <c r="H164" s="125"/>
      <c r="I164" s="125"/>
      <c r="J164" s="125"/>
      <c r="K164" s="125"/>
      <c r="L164" s="125"/>
      <c r="M164" s="125"/>
      <c r="N164" s="125"/>
      <c r="O164" s="125"/>
      <c r="P164" s="125"/>
      <c r="Q164" s="125"/>
      <c r="R164" s="125"/>
      <c r="S164" s="213"/>
      <c r="T164" s="213"/>
      <c r="U164" s="223"/>
    </row>
    <row r="165" spans="1:23" ht="28.8">
      <c r="A165" s="203" t="s">
        <v>217</v>
      </c>
      <c r="B165" s="126" t="s">
        <v>200</v>
      </c>
      <c r="C165" s="234" t="s">
        <v>156</v>
      </c>
      <c r="D165" s="116">
        <f>IF(C165="Sí",1)+IF(C165="No",0)</f>
        <v>1</v>
      </c>
      <c r="E165" s="206">
        <f>(COUNTIF(D165:D175,"1"))</f>
        <v>11</v>
      </c>
      <c r="F165" s="127">
        <f>IF(E165=0,(D165*$G$4))+IF(E165=11,(D165*$H$4))+IF(E165=10,(D165*$I$4))+IF(E165=9,(D165*$J$4))+IF(E165=8,(D165*$K$4))+IF(E165=7,(D165*$L$4))+IF(E165=6,(D165*$M$4))+IF(E165=5,(D165*$N$4))+IF(E165=4,(D165*$O$4))+IF(E165=3,(D165*$P$4))+IF(E165=2,(D165*$Q$4))+IF(E165=1,(D165*$R$4))</f>
        <v>9.0909090909090912E-2</v>
      </c>
      <c r="G165" s="117">
        <v>0</v>
      </c>
      <c r="H165" s="117">
        <f>F163/11</f>
        <v>9.0909090909090912E-2</v>
      </c>
      <c r="I165" s="117">
        <f>F163/10</f>
        <v>0.1</v>
      </c>
      <c r="J165" s="117">
        <f>F163/9</f>
        <v>0.1111111111111111</v>
      </c>
      <c r="K165" s="117">
        <f>F163/8</f>
        <v>0.125</v>
      </c>
      <c r="L165" s="117">
        <f>F163/7</f>
        <v>0.14285714285714285</v>
      </c>
      <c r="M165" s="117">
        <f>F163/6</f>
        <v>0.16666666666666666</v>
      </c>
      <c r="N165" s="117">
        <f>F163/5</f>
        <v>0.2</v>
      </c>
      <c r="O165" s="117">
        <f>F163/4</f>
        <v>0.25</v>
      </c>
      <c r="P165" s="117">
        <f>F163/3</f>
        <v>0.33333333333333331</v>
      </c>
      <c r="Q165" s="117">
        <f>F163/2</f>
        <v>0.5</v>
      </c>
      <c r="R165" s="117">
        <f>F163/1</f>
        <v>1</v>
      </c>
      <c r="S165" s="234" t="s">
        <v>156</v>
      </c>
      <c r="T165" s="235">
        <f>IF(S165="Sí",1)+IF(S165="No",0)</f>
        <v>1</v>
      </c>
      <c r="U165" s="236">
        <f>F165*T165</f>
        <v>9.0909090909090912E-2</v>
      </c>
    </row>
    <row r="166" spans="1:23" ht="28.8">
      <c r="A166" s="204"/>
      <c r="B166" s="126" t="s">
        <v>204</v>
      </c>
      <c r="C166" s="234" t="s">
        <v>156</v>
      </c>
      <c r="D166" s="116">
        <f t="shared" ref="D166:D170" si="40">IF(C166="Sí",1)+IF(C166="No",0)</f>
        <v>1</v>
      </c>
      <c r="E166" s="207"/>
      <c r="F166" s="127">
        <f>IF(E165=0,(D166*$G$4))+IF(E165=11,(D166*$H$4))+IF(E165=10,(D166*$I$4))+IF(E165=9,(D166*$J$4))+IF(E165=8,(D166*$K$4))+IF(E165=7,(D166*$L$4))+IF(E165=6,(D166*$M$4))+IF(E165=5,(D166*$N$4))+IF(E165=4,(D166*$O$4))+IF(E165=3,(D166*$P$4))+IF(E165=2,(D166*$Q$4))+IF(E165=1,(D166*$R$4))</f>
        <v>9.0909090909090912E-2</v>
      </c>
      <c r="G166" s="117"/>
      <c r="H166" s="117"/>
      <c r="I166" s="117"/>
      <c r="J166" s="117"/>
      <c r="K166" s="117"/>
      <c r="L166" s="117"/>
      <c r="M166" s="117"/>
      <c r="N166" s="117"/>
      <c r="O166" s="117"/>
      <c r="P166" s="117"/>
      <c r="Q166" s="117"/>
      <c r="R166" s="117"/>
      <c r="S166" s="234" t="s">
        <v>156</v>
      </c>
      <c r="T166" s="235">
        <f t="shared" ref="T166:T175" si="41">IF(S166="Sí",1)+IF(S166="No",0)</f>
        <v>1</v>
      </c>
      <c r="U166" s="236">
        <f t="shared" ref="U166:U175" si="42">F166*T166</f>
        <v>9.0909090909090912E-2</v>
      </c>
    </row>
    <row r="167" spans="1:23" ht="28.8">
      <c r="A167" s="205"/>
      <c r="B167" s="126" t="s">
        <v>208</v>
      </c>
      <c r="C167" s="234" t="s">
        <v>156</v>
      </c>
      <c r="D167" s="116">
        <f t="shared" si="40"/>
        <v>1</v>
      </c>
      <c r="E167" s="207"/>
      <c r="F167" s="127">
        <f>IF(E165=0,(D167*$G$4))+IF(E165=11,(D167*$H$4))+IF(E165=10,(D167*$I$4))+IF(E165=9,(D167*$J$4))+IF(E165=8,(D167*$K$4))+IF(E165=7,(D167*$L$4))+IF(E165=6,(D167*$M$4))+IF(E165=5,(D167*$N$4))+IF(E165=4,(D167*$O$4))+IF(E165=3,(D167*$P$4))+IF(E165=2,(D167*$Q$4))+IF(E165=1,(D167*$R$4))</f>
        <v>9.0909090909090912E-2</v>
      </c>
      <c r="G167" s="117"/>
      <c r="H167" s="117"/>
      <c r="I167" s="117"/>
      <c r="J167" s="117"/>
      <c r="K167" s="117"/>
      <c r="L167" s="117"/>
      <c r="M167" s="117"/>
      <c r="N167" s="117"/>
      <c r="O167" s="117"/>
      <c r="P167" s="117"/>
      <c r="Q167" s="117"/>
      <c r="R167" s="117"/>
      <c r="S167" s="234" t="s">
        <v>156</v>
      </c>
      <c r="T167" s="235">
        <f t="shared" si="41"/>
        <v>1</v>
      </c>
      <c r="U167" s="236">
        <f t="shared" si="42"/>
        <v>9.0909090909090912E-2</v>
      </c>
    </row>
    <row r="168" spans="1:23" ht="28.8">
      <c r="A168" s="203" t="s">
        <v>218</v>
      </c>
      <c r="B168" s="126" t="s">
        <v>201</v>
      </c>
      <c r="C168" s="234" t="s">
        <v>156</v>
      </c>
      <c r="D168" s="116">
        <f t="shared" si="40"/>
        <v>1</v>
      </c>
      <c r="E168" s="207"/>
      <c r="F168" s="127">
        <f>IF(E165=0,(D168*$G$4))+IF(E165=11,(D168*$H$4))+IF(E165=10,(D168*$I$4))+IF(E165=9,(D168*$J$4))+IF(E165=8,(D168*$K$4))+IF(E165=7,(D168*$L$4))+IF(E165=6,(D168*$M$4))+IF(E165=5,(D168*$N$4))+IF(E165=4,(D168*$O$4))+IF(E165=3,(D168*$P$4))+IF(E165=2,(D168*$Q$4))+IF(E165=1,(D168*$R$4))</f>
        <v>9.0909090909090912E-2</v>
      </c>
      <c r="G168" s="117"/>
      <c r="H168" s="117"/>
      <c r="I168" s="117"/>
      <c r="J168" s="117"/>
      <c r="K168" s="117"/>
      <c r="L168" s="117"/>
      <c r="M168" s="117"/>
      <c r="N168" s="117"/>
      <c r="O168" s="117"/>
      <c r="P168" s="117"/>
      <c r="Q168" s="117"/>
      <c r="R168" s="117"/>
      <c r="S168" s="234" t="s">
        <v>156</v>
      </c>
      <c r="T168" s="235">
        <f t="shared" si="41"/>
        <v>1</v>
      </c>
      <c r="U168" s="236">
        <f t="shared" si="42"/>
        <v>9.0909090909090912E-2</v>
      </c>
    </row>
    <row r="169" spans="1:23">
      <c r="A169" s="204"/>
      <c r="B169" s="126" t="s">
        <v>205</v>
      </c>
      <c r="C169" s="234" t="s">
        <v>156</v>
      </c>
      <c r="D169" s="116">
        <f t="shared" si="40"/>
        <v>1</v>
      </c>
      <c r="E169" s="207"/>
      <c r="F169" s="127">
        <f>IF(E165=0,(D169*$G$4))+IF(E165=11,(D169*$H$4))+IF(E165=10,(D169*$I$4))+IF(E165=9,(D169*$J$4))+IF(E165=8,(D169*$K$4))+IF(E165=7,(D169*$L$4))+IF(E165=6,(D169*$M$4))+IF(E165=5,(D169*$N$4))+IF(E165=4,(D169*$O$4))+IF(E165=3,(D169*$P$4))+IF(E165=2,(D169*$Q$4))+IF(E165=1,(D169*$R$4))</f>
        <v>9.0909090909090912E-2</v>
      </c>
      <c r="G169" s="117"/>
      <c r="H169" s="117"/>
      <c r="I169" s="117"/>
      <c r="J169" s="117"/>
      <c r="K169" s="117"/>
      <c r="L169" s="117"/>
      <c r="M169" s="117"/>
      <c r="N169" s="117"/>
      <c r="O169" s="117"/>
      <c r="P169" s="117"/>
      <c r="Q169" s="117"/>
      <c r="R169" s="117"/>
      <c r="S169" s="234" t="s">
        <v>156</v>
      </c>
      <c r="T169" s="235">
        <f t="shared" si="41"/>
        <v>1</v>
      </c>
      <c r="U169" s="236">
        <f t="shared" si="42"/>
        <v>9.0909090909090912E-2</v>
      </c>
    </row>
    <row r="170" spans="1:23">
      <c r="A170" s="205"/>
      <c r="B170" s="126" t="s">
        <v>209</v>
      </c>
      <c r="C170" s="234" t="s">
        <v>156</v>
      </c>
      <c r="D170" s="116">
        <f t="shared" si="40"/>
        <v>1</v>
      </c>
      <c r="E170" s="207"/>
      <c r="F170" s="127">
        <f>IF(E165=0,(D170*$G$4))+IF(E165=11,(D170*$H$4))+IF(E165=10,(D170*$I$4))+IF(E165=9,(D170*$J$4))+IF(E165=8,(D170*$K$4))+IF(E165=7,(D170*$L$4))+IF(E165=6,(D170*$M$4))+IF(E165=5,(D170*$N$4))+IF(E165=4,(D170*$O$4))+IF(E165=3,(D170*$P$4))+IF(E165=2,(D170*$Q$4))+IF(E165=1,(D170*$R$4))</f>
        <v>9.0909090909090912E-2</v>
      </c>
      <c r="G170" s="117"/>
      <c r="H170" s="117"/>
      <c r="I170" s="117"/>
      <c r="J170" s="117"/>
      <c r="K170" s="117"/>
      <c r="L170" s="117"/>
      <c r="M170" s="117"/>
      <c r="N170" s="117"/>
      <c r="O170" s="117"/>
      <c r="P170" s="117"/>
      <c r="Q170" s="117"/>
      <c r="R170" s="117"/>
      <c r="S170" s="234" t="s">
        <v>156</v>
      </c>
      <c r="T170" s="235">
        <f t="shared" si="41"/>
        <v>1</v>
      </c>
      <c r="U170" s="236">
        <f t="shared" si="42"/>
        <v>9.0909090909090912E-2</v>
      </c>
    </row>
    <row r="171" spans="1:23" ht="28.8">
      <c r="A171" s="203" t="s">
        <v>219</v>
      </c>
      <c r="B171" s="126" t="s">
        <v>202</v>
      </c>
      <c r="C171" s="234" t="s">
        <v>156</v>
      </c>
      <c r="D171" s="116">
        <f>IF(C171="Sí",1)+IF(C171="No",0)</f>
        <v>1</v>
      </c>
      <c r="E171" s="207"/>
      <c r="F171" s="127">
        <f>IF(E165=0,(D171*$G$4))+IF(E165=11,(D171*$H$4))+IF(E165=10,(D171*$I$4))+IF(E165=9,(D171*$J$4))+IF(E165=8,(D171*$K$4))+IF(E165=7,(D171*$L$4))+IF(E165=6,(D171*$M$4))+IF(E165=5,(D171*$N$4))+IF(E165=4,(D171*$O$4))+IF(E165=3,(D171*$P$4))+IF(E165=2,(D171*$Q$4))+IF(E165=1,(D171*$R$4))</f>
        <v>9.0909090909090912E-2</v>
      </c>
      <c r="G171" s="117"/>
      <c r="H171" s="117"/>
      <c r="I171" s="117"/>
      <c r="J171" s="117"/>
      <c r="K171" s="117"/>
      <c r="L171" s="117"/>
      <c r="M171" s="117"/>
      <c r="N171" s="117"/>
      <c r="O171" s="117"/>
      <c r="P171" s="117"/>
      <c r="Q171" s="117"/>
      <c r="R171" s="117"/>
      <c r="S171" s="234" t="s">
        <v>156</v>
      </c>
      <c r="T171" s="235">
        <f t="shared" si="41"/>
        <v>1</v>
      </c>
      <c r="U171" s="236">
        <f t="shared" si="42"/>
        <v>9.0909090909090912E-2</v>
      </c>
    </row>
    <row r="172" spans="1:23" ht="14.4" customHeight="1">
      <c r="A172" s="205"/>
      <c r="B172" s="126" t="s">
        <v>206</v>
      </c>
      <c r="C172" s="234" t="s">
        <v>156</v>
      </c>
      <c r="D172" s="116">
        <f>IF(C172="Sí",1)+IF(C172="No",0)</f>
        <v>1</v>
      </c>
      <c r="E172" s="207"/>
      <c r="F172" s="127">
        <f>IF(E165=0,(D172*$G$4))+IF(E165=11,(D172*$H$4))+IF(E165=10,(D172*$I$4))+IF(E165=9,(D172*$J$4))+IF(E165=8,(D172*$K$4))+IF(E165=7,(D172*$L$4))+IF(E165=6,(D172*$M$4))+IF(E165=5,(D172*$N$4))+IF(E165=4,(D172*$O$4))+IF(E165=3,(D172*$P$4))+IF(E165=2,(D172*$Q$4))+IF(E165=1,(D172*$R$4))</f>
        <v>9.0909090909090912E-2</v>
      </c>
      <c r="G172" s="117"/>
      <c r="H172" s="117"/>
      <c r="I172" s="117"/>
      <c r="J172" s="117"/>
      <c r="K172" s="117"/>
      <c r="L172" s="117"/>
      <c r="M172" s="117"/>
      <c r="N172" s="117"/>
      <c r="O172" s="117"/>
      <c r="P172" s="117"/>
      <c r="Q172" s="117"/>
      <c r="R172" s="117"/>
      <c r="S172" s="234" t="s">
        <v>156</v>
      </c>
      <c r="T172" s="235">
        <f t="shared" si="41"/>
        <v>1</v>
      </c>
      <c r="U172" s="236">
        <f t="shared" si="42"/>
        <v>9.0909090909090912E-2</v>
      </c>
    </row>
    <row r="173" spans="1:23">
      <c r="A173" s="203" t="s">
        <v>220</v>
      </c>
      <c r="B173" s="126" t="s">
        <v>203</v>
      </c>
      <c r="C173" s="234" t="s">
        <v>156</v>
      </c>
      <c r="D173" s="116">
        <f>IF(C173="Sí",1)+IF(C173="No",0)</f>
        <v>1</v>
      </c>
      <c r="E173" s="207"/>
      <c r="F173" s="127">
        <f>IF(E165=0,(D173*$G$4))+IF(E165=11,(D173*$H$4))+IF(E165=10,(D173*$I$4))+IF(E165=9,(D173*$J$4))+IF(E165=8,(D173*$K$4))+IF(E165=7,(D173*$L$4))+IF(E165=6,(D173*$M$4))+IF(E165=5,(D173*$N$4))+IF(E165=4,(D173*$O$4))+IF(E165=3,(D173*$P$4))+IF(E165=2,(D173*$Q$4))+IF(E165=1,(D173*$R$4))</f>
        <v>9.0909090909090912E-2</v>
      </c>
      <c r="G173" s="117"/>
      <c r="H173" s="117"/>
      <c r="I173" s="117"/>
      <c r="J173" s="117"/>
      <c r="K173" s="117"/>
      <c r="L173" s="117"/>
      <c r="M173" s="117"/>
      <c r="N173" s="117"/>
      <c r="O173" s="117"/>
      <c r="P173" s="117"/>
      <c r="Q173" s="117"/>
      <c r="R173" s="117"/>
      <c r="S173" s="234" t="s">
        <v>156</v>
      </c>
      <c r="T173" s="235">
        <f t="shared" si="41"/>
        <v>1</v>
      </c>
      <c r="U173" s="236">
        <f t="shared" si="42"/>
        <v>9.0909090909090912E-2</v>
      </c>
    </row>
    <row r="174" spans="1:23" ht="15" customHeight="1" thickBot="1">
      <c r="A174" s="204"/>
      <c r="B174" s="126" t="s">
        <v>207</v>
      </c>
      <c r="C174" s="234" t="s">
        <v>156</v>
      </c>
      <c r="D174" s="116">
        <f>IF(C174="Sí",1)+IF(C174="No",0)</f>
        <v>1</v>
      </c>
      <c r="E174" s="207"/>
      <c r="F174" s="127">
        <f>IF(E165=0,(D174*$G$4))+IF(E165=11,(D174*$H$4))+IF(E165=10,(D174*$I$4))+IF(E165=9,(D174*$J$4))+IF(E165=8,(D174*$K$4))+IF(E165=7,(D174*$L$4))+IF(E165=6,(D174*$M$4))+IF(E165=5,(D174*$N$4))+IF(E165=4,(D174*$O$4))+IF(E165=3,(D174*$P$4))+IF(E165=2,(D174*$Q$4))+IF(E165=1,(D174*$R$4))</f>
        <v>9.0909090909090912E-2</v>
      </c>
      <c r="G174" s="117"/>
      <c r="H174" s="117"/>
      <c r="I174" s="117"/>
      <c r="J174" s="117"/>
      <c r="K174" s="117"/>
      <c r="L174" s="117"/>
      <c r="M174" s="117"/>
      <c r="N174" s="117"/>
      <c r="O174" s="117"/>
      <c r="P174" s="117"/>
      <c r="Q174" s="117"/>
      <c r="R174" s="117"/>
      <c r="S174" s="234" t="s">
        <v>156</v>
      </c>
      <c r="T174" s="235">
        <f t="shared" si="41"/>
        <v>1</v>
      </c>
      <c r="U174" s="236">
        <f t="shared" si="42"/>
        <v>9.0909090909090912E-2</v>
      </c>
    </row>
    <row r="175" spans="1:23" ht="29.4" thickBot="1">
      <c r="A175" s="205"/>
      <c r="B175" s="126" t="s">
        <v>210</v>
      </c>
      <c r="C175" s="234" t="s">
        <v>156</v>
      </c>
      <c r="D175" s="116">
        <f t="shared" ref="D175" si="43">IF(C175="Sí",1)+IF(C175="No",0)</f>
        <v>1</v>
      </c>
      <c r="E175" s="208"/>
      <c r="F175" s="127">
        <f>IF(E165=0,(D175*$G$4))+IF(E165=11,(D175*$H$4))+IF(E165=10,(D175*$I$4))+IF(E165=9,(D175*$J$4))+IF(E165=8,(D175*$K$4))+IF(E165=7,(D175*$L$4))+IF(E165=6,(D175*$M$4))+IF(E165=5,(D175*$N$4))+IF(E165=4,(D175*$O$4))+IF(E165=3,(D175*$P$4))+IF(E165=2,(D175*$Q$4))+IF(E165=1,(D175*$R$4))</f>
        <v>9.0909090909090912E-2</v>
      </c>
      <c r="G175" s="117"/>
      <c r="H175" s="117"/>
      <c r="I175" s="117"/>
      <c r="J175" s="117"/>
      <c r="K175" s="117"/>
      <c r="L175" s="117"/>
      <c r="M175" s="117"/>
      <c r="N175" s="117"/>
      <c r="O175" s="117"/>
      <c r="P175" s="117"/>
      <c r="Q175" s="117"/>
      <c r="R175" s="117"/>
      <c r="S175" s="234" t="s">
        <v>156</v>
      </c>
      <c r="T175" s="235">
        <f t="shared" si="41"/>
        <v>1</v>
      </c>
      <c r="U175" s="236">
        <f t="shared" si="42"/>
        <v>9.0909090909090912E-2</v>
      </c>
      <c r="V175" s="226">
        <f>U176</f>
        <v>1.0000000000000002</v>
      </c>
      <c r="W175" s="227">
        <f>IF(U176&gt;=70%,(U176))+IF(U176&lt;=70%,70%)</f>
        <v>1.0000000000000002</v>
      </c>
    </row>
    <row r="176" spans="1:23">
      <c r="B176" s="5"/>
      <c r="C176" s="217"/>
      <c r="D176" s="5"/>
      <c r="E176" s="5"/>
      <c r="F176" s="5"/>
      <c r="G176" s="5"/>
      <c r="H176" s="5"/>
      <c r="I176" s="5"/>
      <c r="J176" s="5"/>
      <c r="K176" s="5"/>
      <c r="L176" s="5"/>
      <c r="M176" s="5"/>
      <c r="N176" s="5"/>
      <c r="O176" s="5"/>
      <c r="P176" s="56"/>
      <c r="Q176" s="56"/>
      <c r="R176" s="56"/>
      <c r="S176" s="217"/>
      <c r="T176" s="217"/>
      <c r="U176" s="228">
        <f>SUM(U165:U175)</f>
        <v>1.0000000000000002</v>
      </c>
    </row>
    <row r="178" spans="1:23" ht="28.8">
      <c r="A178" s="6"/>
      <c r="B178" s="6"/>
      <c r="C178" s="211" t="s">
        <v>213</v>
      </c>
      <c r="D178" s="42"/>
      <c r="E178" s="42"/>
      <c r="F178" s="25" t="s">
        <v>229</v>
      </c>
      <c r="S178" s="211" t="s">
        <v>155</v>
      </c>
      <c r="U178" s="156" t="s">
        <v>222</v>
      </c>
    </row>
    <row r="179" spans="1:23">
      <c r="A179" s="26" t="str">
        <f>'Tabla Resultados FC'!C21</f>
        <v>MOT.4.2</v>
      </c>
      <c r="B179" s="30" t="str">
        <f>'Tabla Resultados FC'!D21</f>
        <v>Ocupación del territorio resiliente: adaptada e integrada</v>
      </c>
      <c r="C179" s="212"/>
      <c r="D179" s="42"/>
      <c r="E179" s="42"/>
      <c r="F179" s="128">
        <v>1</v>
      </c>
      <c r="S179" s="212"/>
      <c r="U179" s="157"/>
    </row>
    <row r="180" spans="1:23">
      <c r="A180" s="6"/>
      <c r="B180" s="6"/>
      <c r="C180" s="213"/>
      <c r="D180" s="6"/>
      <c r="E180" s="6"/>
      <c r="F180" s="6"/>
      <c r="G180" s="125"/>
      <c r="H180" s="125"/>
      <c r="I180" s="125"/>
      <c r="J180" s="125"/>
      <c r="K180" s="125"/>
      <c r="L180" s="125"/>
      <c r="M180" s="125"/>
      <c r="N180" s="125"/>
      <c r="O180" s="125"/>
      <c r="P180" s="125"/>
      <c r="Q180" s="125"/>
      <c r="R180" s="125"/>
      <c r="S180" s="213"/>
      <c r="T180" s="213"/>
      <c r="U180" s="223"/>
    </row>
    <row r="181" spans="1:23" ht="28.8">
      <c r="A181" s="203" t="s">
        <v>217</v>
      </c>
      <c r="B181" s="126" t="s">
        <v>200</v>
      </c>
      <c r="C181" s="234" t="s">
        <v>156</v>
      </c>
      <c r="D181" s="116">
        <f>IF(C181="Sí",1)+IF(C181="No",0)</f>
        <v>1</v>
      </c>
      <c r="E181" s="206">
        <f>(COUNTIF(D181:D191,"1"))</f>
        <v>11</v>
      </c>
      <c r="F181" s="127">
        <f>IF(E181=0,(D181*$G$4))+IF(E181=11,(D181*$H$4))+IF(E181=10,(D181*$I$4))+IF(E181=9,(D181*$J$4))+IF(E181=8,(D181*$K$4))+IF(E181=7,(D181*$L$4))+IF(E181=6,(D181*$M$4))+IF(E181=5,(D181*$N$4))+IF(E181=4,(D181*$O$4))+IF(E181=3,(D181*$P$4))+IF(E181=2,(D181*$Q$4))+IF(E181=1,(D181*$R$4))</f>
        <v>9.0909090909090912E-2</v>
      </c>
      <c r="G181" s="117">
        <v>0</v>
      </c>
      <c r="H181" s="117">
        <f>F179/11</f>
        <v>9.0909090909090912E-2</v>
      </c>
      <c r="I181" s="117">
        <f>F179/10</f>
        <v>0.1</v>
      </c>
      <c r="J181" s="117">
        <f>F179/9</f>
        <v>0.1111111111111111</v>
      </c>
      <c r="K181" s="117">
        <f>F179/8</f>
        <v>0.125</v>
      </c>
      <c r="L181" s="117">
        <f>F179/7</f>
        <v>0.14285714285714285</v>
      </c>
      <c r="M181" s="117">
        <f>F179/6</f>
        <v>0.16666666666666666</v>
      </c>
      <c r="N181" s="117">
        <f>F179/5</f>
        <v>0.2</v>
      </c>
      <c r="O181" s="117">
        <f>F179/4</f>
        <v>0.25</v>
      </c>
      <c r="P181" s="117">
        <f>F179/3</f>
        <v>0.33333333333333331</v>
      </c>
      <c r="Q181" s="117">
        <f>F179/2</f>
        <v>0.5</v>
      </c>
      <c r="R181" s="117">
        <f>F179/1</f>
        <v>1</v>
      </c>
      <c r="S181" s="234" t="s">
        <v>156</v>
      </c>
      <c r="T181" s="235">
        <f>IF(S181="Sí",1)+IF(S181="No",0)</f>
        <v>1</v>
      </c>
      <c r="U181" s="236">
        <f>F181*T181</f>
        <v>9.0909090909090912E-2</v>
      </c>
    </row>
    <row r="182" spans="1:23" ht="28.8">
      <c r="A182" s="204"/>
      <c r="B182" s="126" t="s">
        <v>204</v>
      </c>
      <c r="C182" s="234" t="s">
        <v>156</v>
      </c>
      <c r="D182" s="116">
        <f t="shared" ref="D182:D186" si="44">IF(C182="Sí",1)+IF(C182="No",0)</f>
        <v>1</v>
      </c>
      <c r="E182" s="207"/>
      <c r="F182" s="127">
        <f>IF(E181=0,(D182*$G$4))+IF(E181=11,(D182*$H$4))+IF(E181=10,(D182*$I$4))+IF(E181=9,(D182*$J$4))+IF(E181=8,(D182*$K$4))+IF(E181=7,(D182*$L$4))+IF(E181=6,(D182*$M$4))+IF(E181=5,(D182*$N$4))+IF(E181=4,(D182*$O$4))+IF(E181=3,(D182*$P$4))+IF(E181=2,(D182*$Q$4))+IF(E181=1,(D182*$R$4))</f>
        <v>9.0909090909090912E-2</v>
      </c>
      <c r="G182" s="117"/>
      <c r="H182" s="117"/>
      <c r="I182" s="117"/>
      <c r="J182" s="117"/>
      <c r="K182" s="117"/>
      <c r="L182" s="117"/>
      <c r="M182" s="117"/>
      <c r="N182" s="117"/>
      <c r="O182" s="117"/>
      <c r="P182" s="117"/>
      <c r="Q182" s="117"/>
      <c r="R182" s="117"/>
      <c r="S182" s="234" t="s">
        <v>156</v>
      </c>
      <c r="T182" s="235">
        <f t="shared" ref="T182:T191" si="45">IF(S182="Sí",1)+IF(S182="No",0)</f>
        <v>1</v>
      </c>
      <c r="U182" s="236">
        <f t="shared" ref="U182:U191" si="46">F182*T182</f>
        <v>9.0909090909090912E-2</v>
      </c>
    </row>
    <row r="183" spans="1:23" ht="28.8">
      <c r="A183" s="205"/>
      <c r="B183" s="126" t="s">
        <v>208</v>
      </c>
      <c r="C183" s="234" t="s">
        <v>156</v>
      </c>
      <c r="D183" s="116">
        <f t="shared" si="44"/>
        <v>1</v>
      </c>
      <c r="E183" s="207"/>
      <c r="F183" s="127">
        <f>IF(E181=0,(D183*$G$4))+IF(E181=11,(D183*$H$4))+IF(E181=10,(D183*$I$4))+IF(E181=9,(D183*$J$4))+IF(E181=8,(D183*$K$4))+IF(E181=7,(D183*$L$4))+IF(E181=6,(D183*$M$4))+IF(E181=5,(D183*$N$4))+IF(E181=4,(D183*$O$4))+IF(E181=3,(D183*$P$4))+IF(E181=2,(D183*$Q$4))+IF(E181=1,(D183*$R$4))</f>
        <v>9.0909090909090912E-2</v>
      </c>
      <c r="G183" s="117"/>
      <c r="H183" s="117"/>
      <c r="I183" s="117"/>
      <c r="J183" s="117"/>
      <c r="K183" s="117"/>
      <c r="L183" s="117"/>
      <c r="M183" s="117"/>
      <c r="N183" s="117"/>
      <c r="O183" s="117"/>
      <c r="P183" s="117"/>
      <c r="Q183" s="117"/>
      <c r="R183" s="117"/>
      <c r="S183" s="234" t="s">
        <v>156</v>
      </c>
      <c r="T183" s="235">
        <f t="shared" si="45"/>
        <v>1</v>
      </c>
      <c r="U183" s="236">
        <f t="shared" si="46"/>
        <v>9.0909090909090912E-2</v>
      </c>
    </row>
    <row r="184" spans="1:23" ht="28.8">
      <c r="A184" s="203" t="s">
        <v>218</v>
      </c>
      <c r="B184" s="126" t="s">
        <v>201</v>
      </c>
      <c r="C184" s="234" t="s">
        <v>156</v>
      </c>
      <c r="D184" s="116">
        <f t="shared" si="44"/>
        <v>1</v>
      </c>
      <c r="E184" s="207"/>
      <c r="F184" s="127">
        <f>IF(E181=0,(D184*$G$4))+IF(E181=11,(D184*$H$4))+IF(E181=10,(D184*$I$4))+IF(E181=9,(D184*$J$4))+IF(E181=8,(D184*$K$4))+IF(E181=7,(D184*$L$4))+IF(E181=6,(D184*$M$4))+IF(E181=5,(D184*$N$4))+IF(E181=4,(D184*$O$4))+IF(E181=3,(D184*$P$4))+IF(E181=2,(D184*$Q$4))+IF(E181=1,(D184*$R$4))</f>
        <v>9.0909090909090912E-2</v>
      </c>
      <c r="G184" s="117"/>
      <c r="H184" s="117"/>
      <c r="I184" s="117"/>
      <c r="J184" s="117"/>
      <c r="K184" s="117"/>
      <c r="L184" s="117"/>
      <c r="M184" s="117"/>
      <c r="N184" s="117"/>
      <c r="O184" s="117"/>
      <c r="P184" s="117"/>
      <c r="Q184" s="117"/>
      <c r="R184" s="117"/>
      <c r="S184" s="234" t="s">
        <v>156</v>
      </c>
      <c r="T184" s="235">
        <f t="shared" si="45"/>
        <v>1</v>
      </c>
      <c r="U184" s="236">
        <f t="shared" si="46"/>
        <v>9.0909090909090912E-2</v>
      </c>
    </row>
    <row r="185" spans="1:23">
      <c r="A185" s="204"/>
      <c r="B185" s="126" t="s">
        <v>205</v>
      </c>
      <c r="C185" s="234" t="s">
        <v>156</v>
      </c>
      <c r="D185" s="116">
        <f t="shared" si="44"/>
        <v>1</v>
      </c>
      <c r="E185" s="207"/>
      <c r="F185" s="127">
        <f>IF(E181=0,(D185*$G$4))+IF(E181=11,(D185*$H$4))+IF(E181=10,(D185*$I$4))+IF(E181=9,(D185*$J$4))+IF(E181=8,(D185*$K$4))+IF(E181=7,(D185*$L$4))+IF(E181=6,(D185*$M$4))+IF(E181=5,(D185*$N$4))+IF(E181=4,(D185*$O$4))+IF(E181=3,(D185*$P$4))+IF(E181=2,(D185*$Q$4))+IF(E181=1,(D185*$R$4))</f>
        <v>9.0909090909090912E-2</v>
      </c>
      <c r="G185" s="117"/>
      <c r="H185" s="117"/>
      <c r="I185" s="117"/>
      <c r="J185" s="117"/>
      <c r="K185" s="117"/>
      <c r="L185" s="117"/>
      <c r="M185" s="117"/>
      <c r="N185" s="117"/>
      <c r="O185" s="117"/>
      <c r="P185" s="117"/>
      <c r="Q185" s="117"/>
      <c r="R185" s="117"/>
      <c r="S185" s="234" t="s">
        <v>156</v>
      </c>
      <c r="T185" s="235">
        <f t="shared" si="45"/>
        <v>1</v>
      </c>
      <c r="U185" s="236">
        <f t="shared" si="46"/>
        <v>9.0909090909090912E-2</v>
      </c>
    </row>
    <row r="186" spans="1:23">
      <c r="A186" s="205"/>
      <c r="B186" s="126" t="s">
        <v>209</v>
      </c>
      <c r="C186" s="234" t="s">
        <v>156</v>
      </c>
      <c r="D186" s="116">
        <f t="shared" si="44"/>
        <v>1</v>
      </c>
      <c r="E186" s="207"/>
      <c r="F186" s="127">
        <f>IF(E181=0,(D186*$G$4))+IF(E181=11,(D186*$H$4))+IF(E181=10,(D186*$I$4))+IF(E181=9,(D186*$J$4))+IF(E181=8,(D186*$K$4))+IF(E181=7,(D186*$L$4))+IF(E181=6,(D186*$M$4))+IF(E181=5,(D186*$N$4))+IF(E181=4,(D186*$O$4))+IF(E181=3,(D186*$P$4))+IF(E181=2,(D186*$Q$4))+IF(E181=1,(D186*$R$4))</f>
        <v>9.0909090909090912E-2</v>
      </c>
      <c r="G186" s="117"/>
      <c r="H186" s="117"/>
      <c r="I186" s="117"/>
      <c r="J186" s="117"/>
      <c r="K186" s="117"/>
      <c r="L186" s="117"/>
      <c r="M186" s="117"/>
      <c r="N186" s="117"/>
      <c r="O186" s="117"/>
      <c r="P186" s="117"/>
      <c r="Q186" s="117"/>
      <c r="R186" s="117"/>
      <c r="S186" s="234" t="s">
        <v>156</v>
      </c>
      <c r="T186" s="235">
        <f t="shared" si="45"/>
        <v>1</v>
      </c>
      <c r="U186" s="236">
        <f t="shared" si="46"/>
        <v>9.0909090909090912E-2</v>
      </c>
    </row>
    <row r="187" spans="1:23" ht="28.8">
      <c r="A187" s="203" t="s">
        <v>219</v>
      </c>
      <c r="B187" s="126" t="s">
        <v>202</v>
      </c>
      <c r="C187" s="234" t="s">
        <v>156</v>
      </c>
      <c r="D187" s="116">
        <f>IF(C187="Sí",1)+IF(C187="No",0)</f>
        <v>1</v>
      </c>
      <c r="E187" s="207"/>
      <c r="F187" s="127">
        <f>IF(E181=0,(D187*$G$4))+IF(E181=11,(D187*$H$4))+IF(E181=10,(D187*$I$4))+IF(E181=9,(D187*$J$4))+IF(E181=8,(D187*$K$4))+IF(E181=7,(D187*$L$4))+IF(E181=6,(D187*$M$4))+IF(E181=5,(D187*$N$4))+IF(E181=4,(D187*$O$4))+IF(E181=3,(D187*$P$4))+IF(E181=2,(D187*$Q$4))+IF(E181=1,(D187*$R$4))</f>
        <v>9.0909090909090912E-2</v>
      </c>
      <c r="G187" s="117"/>
      <c r="H187" s="117"/>
      <c r="I187" s="117"/>
      <c r="J187" s="117"/>
      <c r="K187" s="117"/>
      <c r="L187" s="117"/>
      <c r="M187" s="117"/>
      <c r="N187" s="117"/>
      <c r="O187" s="117"/>
      <c r="P187" s="117"/>
      <c r="Q187" s="117"/>
      <c r="R187" s="117"/>
      <c r="S187" s="234" t="s">
        <v>156</v>
      </c>
      <c r="T187" s="235">
        <f t="shared" si="45"/>
        <v>1</v>
      </c>
      <c r="U187" s="236">
        <f t="shared" si="46"/>
        <v>9.0909090909090912E-2</v>
      </c>
    </row>
    <row r="188" spans="1:23" ht="14.4" customHeight="1">
      <c r="A188" s="205"/>
      <c r="B188" s="126" t="s">
        <v>206</v>
      </c>
      <c r="C188" s="234" t="s">
        <v>156</v>
      </c>
      <c r="D188" s="116">
        <f>IF(C188="Sí",1)+IF(C188="No",0)</f>
        <v>1</v>
      </c>
      <c r="E188" s="207"/>
      <c r="F188" s="127">
        <f>IF(E181=0,(D188*$G$4))+IF(E181=11,(D188*$H$4))+IF(E181=10,(D188*$I$4))+IF(E181=9,(D188*$J$4))+IF(E181=8,(D188*$K$4))+IF(E181=7,(D188*$L$4))+IF(E181=6,(D188*$M$4))+IF(E181=5,(D188*$N$4))+IF(E181=4,(D188*$O$4))+IF(E181=3,(D188*$P$4))+IF(E181=2,(D188*$Q$4))+IF(E181=1,(D188*$R$4))</f>
        <v>9.0909090909090912E-2</v>
      </c>
      <c r="G188" s="117"/>
      <c r="H188" s="117"/>
      <c r="I188" s="117"/>
      <c r="J188" s="117"/>
      <c r="K188" s="117"/>
      <c r="L188" s="117"/>
      <c r="M188" s="117"/>
      <c r="N188" s="117"/>
      <c r="O188" s="117"/>
      <c r="P188" s="117"/>
      <c r="Q188" s="117"/>
      <c r="R188" s="117"/>
      <c r="S188" s="234" t="s">
        <v>156</v>
      </c>
      <c r="T188" s="235">
        <f t="shared" si="45"/>
        <v>1</v>
      </c>
      <c r="U188" s="236">
        <f t="shared" si="46"/>
        <v>9.0909090909090912E-2</v>
      </c>
    </row>
    <row r="189" spans="1:23">
      <c r="A189" s="203" t="s">
        <v>220</v>
      </c>
      <c r="B189" s="126" t="s">
        <v>203</v>
      </c>
      <c r="C189" s="234" t="s">
        <v>156</v>
      </c>
      <c r="D189" s="116">
        <f>IF(C189="Sí",1)+IF(C189="No",0)</f>
        <v>1</v>
      </c>
      <c r="E189" s="207"/>
      <c r="F189" s="127">
        <f>IF(E181=0,(D189*$G$4))+IF(E181=11,(D189*$H$4))+IF(E181=10,(D189*$I$4))+IF(E181=9,(D189*$J$4))+IF(E181=8,(D189*$K$4))+IF(E181=7,(D189*$L$4))+IF(E181=6,(D189*$M$4))+IF(E181=5,(D189*$N$4))+IF(E181=4,(D189*$O$4))+IF(E181=3,(D189*$P$4))+IF(E181=2,(D189*$Q$4))+IF(E181=1,(D189*$R$4))</f>
        <v>9.0909090909090912E-2</v>
      </c>
      <c r="G189" s="117"/>
      <c r="H189" s="117"/>
      <c r="I189" s="117"/>
      <c r="J189" s="117"/>
      <c r="K189" s="117"/>
      <c r="L189" s="117"/>
      <c r="M189" s="117"/>
      <c r="N189" s="117"/>
      <c r="O189" s="117"/>
      <c r="P189" s="117"/>
      <c r="Q189" s="117"/>
      <c r="R189" s="117"/>
      <c r="S189" s="234" t="s">
        <v>156</v>
      </c>
      <c r="T189" s="235">
        <f t="shared" si="45"/>
        <v>1</v>
      </c>
      <c r="U189" s="236">
        <f t="shared" si="46"/>
        <v>9.0909090909090912E-2</v>
      </c>
    </row>
    <row r="190" spans="1:23" ht="15" customHeight="1" thickBot="1">
      <c r="A190" s="204"/>
      <c r="B190" s="126" t="s">
        <v>207</v>
      </c>
      <c r="C190" s="234" t="s">
        <v>156</v>
      </c>
      <c r="D190" s="116">
        <f>IF(C190="Sí",1)+IF(C190="No",0)</f>
        <v>1</v>
      </c>
      <c r="E190" s="207"/>
      <c r="F190" s="127">
        <f>IF(E181=0,(D190*$G$4))+IF(E181=11,(D190*$H$4))+IF(E181=10,(D190*$I$4))+IF(E181=9,(D190*$J$4))+IF(E181=8,(D190*$K$4))+IF(E181=7,(D190*$L$4))+IF(E181=6,(D190*$M$4))+IF(E181=5,(D190*$N$4))+IF(E181=4,(D190*$O$4))+IF(E181=3,(D190*$P$4))+IF(E181=2,(D190*$Q$4))+IF(E181=1,(D190*$R$4))</f>
        <v>9.0909090909090912E-2</v>
      </c>
      <c r="G190" s="117"/>
      <c r="H190" s="117"/>
      <c r="I190" s="117"/>
      <c r="J190" s="117"/>
      <c r="K190" s="117"/>
      <c r="L190" s="117"/>
      <c r="M190" s="117"/>
      <c r="N190" s="117"/>
      <c r="O190" s="117"/>
      <c r="P190" s="117"/>
      <c r="Q190" s="117"/>
      <c r="R190" s="117"/>
      <c r="S190" s="234" t="s">
        <v>156</v>
      </c>
      <c r="T190" s="235">
        <f t="shared" si="45"/>
        <v>1</v>
      </c>
      <c r="U190" s="236">
        <f t="shared" si="46"/>
        <v>9.0909090909090912E-2</v>
      </c>
    </row>
    <row r="191" spans="1:23" ht="29.4" thickBot="1">
      <c r="A191" s="205"/>
      <c r="B191" s="126" t="s">
        <v>210</v>
      </c>
      <c r="C191" s="234" t="s">
        <v>156</v>
      </c>
      <c r="D191" s="116">
        <f t="shared" ref="D191" si="47">IF(C191="Sí",1)+IF(C191="No",0)</f>
        <v>1</v>
      </c>
      <c r="E191" s="208"/>
      <c r="F191" s="127">
        <f>IF(E181=0,(D191*$G$4))+IF(E181=11,(D191*$H$4))+IF(E181=10,(D191*$I$4))+IF(E181=9,(D191*$J$4))+IF(E181=8,(D191*$K$4))+IF(E181=7,(D191*$L$4))+IF(E181=6,(D191*$M$4))+IF(E181=5,(D191*$N$4))+IF(E181=4,(D191*$O$4))+IF(E181=3,(D191*$P$4))+IF(E181=2,(D191*$Q$4))+IF(E181=1,(D191*$R$4))</f>
        <v>9.0909090909090912E-2</v>
      </c>
      <c r="G191" s="117"/>
      <c r="H191" s="117"/>
      <c r="I191" s="117"/>
      <c r="J191" s="117"/>
      <c r="K191" s="117"/>
      <c r="L191" s="117"/>
      <c r="M191" s="117"/>
      <c r="N191" s="117"/>
      <c r="O191" s="117"/>
      <c r="P191" s="117"/>
      <c r="Q191" s="117"/>
      <c r="R191" s="117"/>
      <c r="S191" s="234" t="s">
        <v>156</v>
      </c>
      <c r="T191" s="235">
        <f t="shared" si="45"/>
        <v>1</v>
      </c>
      <c r="U191" s="236">
        <f t="shared" si="46"/>
        <v>9.0909090909090912E-2</v>
      </c>
      <c r="V191" s="226">
        <f>U192</f>
        <v>1.0000000000000002</v>
      </c>
      <c r="W191" s="227">
        <f>IF(U192&gt;=70%,(U192))+IF(U192&lt;=70%,70%)</f>
        <v>1.0000000000000002</v>
      </c>
    </row>
    <row r="192" spans="1:23">
      <c r="B192" s="5"/>
      <c r="C192" s="217"/>
      <c r="D192" s="5"/>
      <c r="E192" s="5"/>
      <c r="F192" s="5"/>
      <c r="G192" s="5"/>
      <c r="H192" s="5"/>
      <c r="I192" s="5"/>
      <c r="J192" s="5"/>
      <c r="K192" s="5"/>
      <c r="L192" s="5"/>
      <c r="M192" s="5"/>
      <c r="N192" s="5"/>
      <c r="O192" s="5"/>
      <c r="P192" s="56"/>
      <c r="Q192" s="56"/>
      <c r="R192" s="56"/>
      <c r="S192" s="217"/>
      <c r="T192" s="217"/>
      <c r="U192" s="228">
        <f>SUM(U181:U191)</f>
        <v>1.0000000000000002</v>
      </c>
    </row>
  </sheetData>
  <sheetProtection password="C1EC" sheet="1" objects="1" scenarios="1"/>
  <mergeCells count="96">
    <mergeCell ref="C1:C2"/>
    <mergeCell ref="S1:S2"/>
    <mergeCell ref="U1:U2"/>
    <mergeCell ref="A4:A6"/>
    <mergeCell ref="E4:E14"/>
    <mergeCell ref="A7:A9"/>
    <mergeCell ref="A10:A11"/>
    <mergeCell ref="A12:A14"/>
    <mergeCell ref="C18:C19"/>
    <mergeCell ref="S18:S19"/>
    <mergeCell ref="U18:U19"/>
    <mergeCell ref="A21:A23"/>
    <mergeCell ref="E21:E31"/>
    <mergeCell ref="A24:A26"/>
    <mergeCell ref="A27:A28"/>
    <mergeCell ref="A29:A31"/>
    <mergeCell ref="C34:C35"/>
    <mergeCell ref="S34:S35"/>
    <mergeCell ref="U34:U35"/>
    <mergeCell ref="A37:A39"/>
    <mergeCell ref="E37:E47"/>
    <mergeCell ref="A40:A42"/>
    <mergeCell ref="A43:A44"/>
    <mergeCell ref="A45:A47"/>
    <mergeCell ref="C50:C51"/>
    <mergeCell ref="S50:S51"/>
    <mergeCell ref="U50:U51"/>
    <mergeCell ref="A53:A55"/>
    <mergeCell ref="E53:E63"/>
    <mergeCell ref="A56:A58"/>
    <mergeCell ref="A59:A60"/>
    <mergeCell ref="A61:A63"/>
    <mergeCell ref="C66:C67"/>
    <mergeCell ref="S66:S67"/>
    <mergeCell ref="U66:U67"/>
    <mergeCell ref="A69:A71"/>
    <mergeCell ref="E69:E79"/>
    <mergeCell ref="A72:A74"/>
    <mergeCell ref="A75:A76"/>
    <mergeCell ref="A77:A79"/>
    <mergeCell ref="C82:C83"/>
    <mergeCell ref="S82:S83"/>
    <mergeCell ref="U82:U83"/>
    <mergeCell ref="A85:A87"/>
    <mergeCell ref="E85:E95"/>
    <mergeCell ref="A88:A90"/>
    <mergeCell ref="A91:A92"/>
    <mergeCell ref="A93:A95"/>
    <mergeCell ref="C98:C99"/>
    <mergeCell ref="S98:S99"/>
    <mergeCell ref="U98:U99"/>
    <mergeCell ref="A101:A103"/>
    <mergeCell ref="E101:E111"/>
    <mergeCell ref="A104:A106"/>
    <mergeCell ref="A107:A108"/>
    <mergeCell ref="A109:A111"/>
    <mergeCell ref="C114:C115"/>
    <mergeCell ref="S114:S115"/>
    <mergeCell ref="U114:U115"/>
    <mergeCell ref="A117:A119"/>
    <mergeCell ref="E117:E127"/>
    <mergeCell ref="A120:A122"/>
    <mergeCell ref="A123:A124"/>
    <mergeCell ref="A125:A127"/>
    <mergeCell ref="C130:C131"/>
    <mergeCell ref="S130:S131"/>
    <mergeCell ref="U130:U131"/>
    <mergeCell ref="A133:A135"/>
    <mergeCell ref="E133:E143"/>
    <mergeCell ref="A136:A138"/>
    <mergeCell ref="A139:A140"/>
    <mergeCell ref="A141:A143"/>
    <mergeCell ref="C146:C147"/>
    <mergeCell ref="S146:S147"/>
    <mergeCell ref="U146:U147"/>
    <mergeCell ref="A149:A151"/>
    <mergeCell ref="E149:E159"/>
    <mergeCell ref="A152:A154"/>
    <mergeCell ref="A155:A156"/>
    <mergeCell ref="A157:A159"/>
    <mergeCell ref="C162:C163"/>
    <mergeCell ref="S162:S163"/>
    <mergeCell ref="U162:U163"/>
    <mergeCell ref="A165:A167"/>
    <mergeCell ref="E165:E175"/>
    <mergeCell ref="A168:A170"/>
    <mergeCell ref="A171:A172"/>
    <mergeCell ref="A173:A175"/>
    <mergeCell ref="C178:C179"/>
    <mergeCell ref="S178:S179"/>
    <mergeCell ref="U178:U179"/>
    <mergeCell ref="A181:A183"/>
    <mergeCell ref="E181:E191"/>
    <mergeCell ref="A184:A186"/>
    <mergeCell ref="A187:A188"/>
    <mergeCell ref="A189:A191"/>
  </mergeCells>
  <dataValidations count="1">
    <dataValidation type="list" allowBlank="1" showInputMessage="1" showErrorMessage="1" errorTitle="Dato inválido" error="Por favor seleccione Sí o No" sqref="S53:S63 S37:S47 S4:S14 C4:C14 S21:S31 S165:S175 C21:C31 S117:S127 S133:S143 C133:C143 S101:S111 S85:S95 S149:S159 C165:C175 C85:C95 C117:C127 C149:C159 C101:C111 S69:S79 C53:C63 C69:C79 C37:C47 S181:S191 C181:C191">
      <formula1>"Sí,No"</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sheetPr>
    <tabColor theme="9" tint="-0.249977111117893"/>
  </sheetPr>
  <dimension ref="A1:Z193"/>
  <sheetViews>
    <sheetView showGridLines="0" zoomScale="55" zoomScaleNormal="55" workbookViewId="0">
      <selection activeCell="U1" sqref="U1:W1048576"/>
    </sheetView>
  </sheetViews>
  <sheetFormatPr baseColWidth="10" defaultRowHeight="14.4"/>
  <cols>
    <col min="1" max="1" width="14.5546875" customWidth="1"/>
    <col min="2" max="2" width="72.21875" customWidth="1"/>
    <col min="3" max="3" width="17.88671875" style="218" customWidth="1"/>
    <col min="4" max="5" width="17.88671875" hidden="1" customWidth="1"/>
    <col min="6" max="6" width="26.5546875" customWidth="1"/>
    <col min="7" max="7" width="11.109375" hidden="1" customWidth="1"/>
    <col min="8" max="12" width="7.5546875" hidden="1" customWidth="1"/>
    <col min="13" max="13" width="8.21875" hidden="1" customWidth="1"/>
    <col min="14" max="14" width="6.88671875" hidden="1" customWidth="1"/>
    <col min="15" max="15" width="6.77734375" hidden="1" customWidth="1"/>
    <col min="16" max="16" width="7" hidden="1" customWidth="1"/>
    <col min="17" max="17" width="8.44140625" hidden="1" customWidth="1"/>
    <col min="18" max="18" width="9.33203125" hidden="1" customWidth="1"/>
    <col min="19" max="19" width="18.21875" style="218" customWidth="1"/>
    <col min="20" max="20" width="15.5546875" style="218" hidden="1" customWidth="1"/>
    <col min="21" max="21" width="25.6640625" style="222" customWidth="1"/>
    <col min="22" max="22" width="13.44140625" style="222" hidden="1" customWidth="1"/>
    <col min="23" max="23" width="11.5546875" style="222"/>
  </cols>
  <sheetData>
    <row r="1" spans="1:23" ht="28.8">
      <c r="A1" s="6"/>
      <c r="B1" s="6"/>
      <c r="C1" s="211" t="s">
        <v>213</v>
      </c>
      <c r="D1" s="42"/>
      <c r="E1" s="42"/>
      <c r="F1" s="25" t="s">
        <v>229</v>
      </c>
      <c r="S1" s="211" t="s">
        <v>155</v>
      </c>
      <c r="U1" s="156" t="s">
        <v>222</v>
      </c>
    </row>
    <row r="2" spans="1:23">
      <c r="A2" s="26" t="str">
        <f>'Tabla Resultados FC'!C22</f>
        <v>MTU.1.1</v>
      </c>
      <c r="B2" s="30" t="str">
        <f>'Tabla Resultados FC'!D22</f>
        <v>Aumento generación EERR</v>
      </c>
      <c r="C2" s="212"/>
      <c r="D2" s="42"/>
      <c r="E2" s="42"/>
      <c r="F2" s="128">
        <v>1</v>
      </c>
      <c r="S2" s="212"/>
      <c r="U2" s="157"/>
    </row>
    <row r="3" spans="1:23">
      <c r="A3" s="6"/>
      <c r="B3" s="6"/>
      <c r="C3" s="213"/>
      <c r="D3" s="6"/>
      <c r="E3" s="6"/>
      <c r="F3" s="6"/>
      <c r="G3" s="125"/>
      <c r="H3" s="125"/>
      <c r="I3" s="125"/>
      <c r="J3" s="125"/>
      <c r="K3" s="125"/>
      <c r="L3" s="125"/>
      <c r="M3" s="125"/>
      <c r="N3" s="125"/>
      <c r="O3" s="125"/>
      <c r="P3" s="125"/>
      <c r="Q3" s="125"/>
      <c r="R3" s="125"/>
      <c r="S3" s="213"/>
      <c r="T3" s="213"/>
      <c r="U3" s="223"/>
    </row>
    <row r="4" spans="1:23" ht="28.8">
      <c r="A4" s="203" t="s">
        <v>217</v>
      </c>
      <c r="B4" s="126" t="s">
        <v>200</v>
      </c>
      <c r="C4" s="234" t="s">
        <v>156</v>
      </c>
      <c r="D4" s="116">
        <f>IF(C4="Sí",1)+IF(C4="No",0)</f>
        <v>1</v>
      </c>
      <c r="E4" s="206">
        <f>(COUNTIF(D4:D14,"1"))</f>
        <v>11</v>
      </c>
      <c r="F4" s="127">
        <f>IF(E4=0,(D4*$G$4))+IF(E4=11,(D4*$H$4))+IF(E4=10,(D4*$I$4))+IF(E4=9,(D4*$J$4))+IF(E4=8,(D4*$K$4))+IF(E4=7,(D4*$L$4))+IF(E4=6,(D4*$M$4))+IF(E4=5,(D4*$N$4))+IF(E4=4,(D4*$O$4))+IF(E4=3,(D4*$P$4))+IF(E4=2,(D4*$Q$4))+IF(E4=1,(D4*$R$4))</f>
        <v>9.0909090909090912E-2</v>
      </c>
      <c r="G4" s="117">
        <v>0</v>
      </c>
      <c r="H4" s="117">
        <f>F2/11</f>
        <v>9.0909090909090912E-2</v>
      </c>
      <c r="I4" s="117">
        <f>F2/10</f>
        <v>0.1</v>
      </c>
      <c r="J4" s="117">
        <f>F2/9</f>
        <v>0.1111111111111111</v>
      </c>
      <c r="K4" s="117">
        <f>F2/8</f>
        <v>0.125</v>
      </c>
      <c r="L4" s="117">
        <f>F2/7</f>
        <v>0.14285714285714285</v>
      </c>
      <c r="M4" s="117">
        <f>F2/6</f>
        <v>0.16666666666666666</v>
      </c>
      <c r="N4" s="117">
        <f>F2/5</f>
        <v>0.2</v>
      </c>
      <c r="O4" s="117">
        <f>F2/4</f>
        <v>0.25</v>
      </c>
      <c r="P4" s="117">
        <f>F2/3</f>
        <v>0.33333333333333331</v>
      </c>
      <c r="Q4" s="117">
        <f>F2/2</f>
        <v>0.5</v>
      </c>
      <c r="R4" s="117">
        <f>F2/1</f>
        <v>1</v>
      </c>
      <c r="S4" s="234" t="s">
        <v>156</v>
      </c>
      <c r="T4" s="235">
        <f>IF(S4="Sí",1)+IF(S4="No",0)</f>
        <v>1</v>
      </c>
      <c r="U4" s="236">
        <f>F4*T4</f>
        <v>9.0909090909090912E-2</v>
      </c>
    </row>
    <row r="5" spans="1:23" ht="28.8">
      <c r="A5" s="204"/>
      <c r="B5" s="126" t="s">
        <v>204</v>
      </c>
      <c r="C5" s="234" t="s">
        <v>156</v>
      </c>
      <c r="D5" s="116">
        <f t="shared" ref="D5:D9" si="0">IF(C5="Sí",1)+IF(C5="No",0)</f>
        <v>1</v>
      </c>
      <c r="E5" s="207"/>
      <c r="F5" s="127">
        <f>IF(E4=0,(D5*$G$4))+IF(E4=11,(D5*$H$4))+IF(E4=10,(D5*$I$4))+IF(E4=9,(D5*$J$4))+IF(E4=8,(D5*$K$4))+IF(E4=7,(D5*$L$4))+IF(E4=6,(D5*$M$4))+IF(E4=5,(D5*$N$4))+IF(E4=4,(D5*$O$4))+IF(E4=3,(D5*$P$4))+IF(E4=2,(D5*$Q$4))+IF(E4=1,(D5*$R$4))</f>
        <v>9.0909090909090912E-2</v>
      </c>
      <c r="G5" s="117"/>
      <c r="H5" s="117"/>
      <c r="I5" s="117"/>
      <c r="J5" s="117"/>
      <c r="K5" s="117"/>
      <c r="L5" s="117"/>
      <c r="M5" s="117"/>
      <c r="N5" s="117"/>
      <c r="O5" s="117"/>
      <c r="P5" s="117"/>
      <c r="Q5" s="117"/>
      <c r="R5" s="117"/>
      <c r="S5" s="234" t="s">
        <v>156</v>
      </c>
      <c r="T5" s="235">
        <f t="shared" ref="T5:T14" si="1">IF(S5="Sí",1)+IF(S5="No",0)</f>
        <v>1</v>
      </c>
      <c r="U5" s="236">
        <f t="shared" ref="U5:U14" si="2">F5*T5</f>
        <v>9.0909090909090912E-2</v>
      </c>
    </row>
    <row r="6" spans="1:23" ht="28.8">
      <c r="A6" s="205"/>
      <c r="B6" s="126" t="s">
        <v>208</v>
      </c>
      <c r="C6" s="234" t="s">
        <v>156</v>
      </c>
      <c r="D6" s="116">
        <f t="shared" si="0"/>
        <v>1</v>
      </c>
      <c r="E6" s="207"/>
      <c r="F6" s="127">
        <f>IF(E4=0,(D6*$G$4))+IF(E4=11,(D6*$H$4))+IF(E4=10,(D6*$I$4))+IF(E4=9,(D6*$J$4))+IF(E4=8,(D6*$K$4))+IF(E4=7,(D6*$L$4))+IF(E4=6,(D6*$M$4))+IF(E4=5,(D6*$N$4))+IF(E4=4,(D6*$O$4))+IF(E4=3,(D6*$P$4))+IF(E4=2,(D6*$Q$4))+IF(E4=1,(D6*$R$4))</f>
        <v>9.0909090909090912E-2</v>
      </c>
      <c r="G6" s="117"/>
      <c r="H6" s="117"/>
      <c r="I6" s="117"/>
      <c r="J6" s="117"/>
      <c r="K6" s="117"/>
      <c r="L6" s="117"/>
      <c r="M6" s="117"/>
      <c r="N6" s="117"/>
      <c r="O6" s="117"/>
      <c r="P6" s="117"/>
      <c r="Q6" s="117"/>
      <c r="R6" s="117"/>
      <c r="S6" s="234" t="s">
        <v>156</v>
      </c>
      <c r="T6" s="235">
        <f t="shared" si="1"/>
        <v>1</v>
      </c>
      <c r="U6" s="236">
        <f t="shared" si="2"/>
        <v>9.0909090909090912E-2</v>
      </c>
    </row>
    <row r="7" spans="1:23" ht="28.8">
      <c r="A7" s="203" t="s">
        <v>218</v>
      </c>
      <c r="B7" s="126" t="s">
        <v>201</v>
      </c>
      <c r="C7" s="234" t="s">
        <v>156</v>
      </c>
      <c r="D7" s="116">
        <f t="shared" si="0"/>
        <v>1</v>
      </c>
      <c r="E7" s="207"/>
      <c r="F7" s="127">
        <f>IF(E4=0,(D7*$G$4))+IF(E4=11,(D7*$H$4))+IF(E4=10,(D7*$I$4))+IF(E4=9,(D7*$J$4))+IF(E4=8,(D7*$K$4))+IF(E4=7,(D7*$L$4))+IF(E4=6,(D7*$M$4))+IF(E4=5,(D7*$N$4))+IF(E4=4,(D7*$O$4))+IF(E4=3,(D7*$P$4))+IF(E4=2,(D7*$Q$4))+IF(E4=1,(D7*$R$4))</f>
        <v>9.0909090909090912E-2</v>
      </c>
      <c r="G7" s="117"/>
      <c r="H7" s="117"/>
      <c r="I7" s="117"/>
      <c r="J7" s="117"/>
      <c r="K7" s="117"/>
      <c r="L7" s="117"/>
      <c r="M7" s="117"/>
      <c r="N7" s="117"/>
      <c r="O7" s="117"/>
      <c r="P7" s="117"/>
      <c r="Q7" s="117"/>
      <c r="R7" s="117"/>
      <c r="S7" s="234" t="s">
        <v>156</v>
      </c>
      <c r="T7" s="235">
        <f t="shared" si="1"/>
        <v>1</v>
      </c>
      <c r="U7" s="236">
        <f t="shared" si="2"/>
        <v>9.0909090909090912E-2</v>
      </c>
    </row>
    <row r="8" spans="1:23">
      <c r="A8" s="204"/>
      <c r="B8" s="126" t="s">
        <v>205</v>
      </c>
      <c r="C8" s="234" t="s">
        <v>156</v>
      </c>
      <c r="D8" s="116">
        <f t="shared" si="0"/>
        <v>1</v>
      </c>
      <c r="E8" s="207"/>
      <c r="F8" s="127">
        <f>IF(E4=0,(D8*$G$4))+IF(E4=11,(D8*$H$4))+IF(E4=10,(D8*$I$4))+IF(E4=9,(D8*$J$4))+IF(E4=8,(D8*$K$4))+IF(E4=7,(D8*$L$4))+IF(E4=6,(D8*$M$4))+IF(E4=5,(D8*$N$4))+IF(E4=4,(D8*$O$4))+IF(E4=3,(D8*$P$4))+IF(E4=2,(D8*$Q$4))+IF(E4=1,(D8*$R$4))</f>
        <v>9.0909090909090912E-2</v>
      </c>
      <c r="G8" s="117"/>
      <c r="H8" s="117"/>
      <c r="I8" s="117"/>
      <c r="J8" s="117"/>
      <c r="K8" s="117"/>
      <c r="L8" s="117"/>
      <c r="M8" s="117"/>
      <c r="N8" s="117"/>
      <c r="O8" s="117"/>
      <c r="P8" s="117"/>
      <c r="Q8" s="117"/>
      <c r="R8" s="117"/>
      <c r="S8" s="234" t="s">
        <v>156</v>
      </c>
      <c r="T8" s="235">
        <f t="shared" si="1"/>
        <v>1</v>
      </c>
      <c r="U8" s="236">
        <f t="shared" si="2"/>
        <v>9.0909090909090912E-2</v>
      </c>
    </row>
    <row r="9" spans="1:23">
      <c r="A9" s="205"/>
      <c r="B9" s="126" t="s">
        <v>209</v>
      </c>
      <c r="C9" s="234" t="s">
        <v>156</v>
      </c>
      <c r="D9" s="116">
        <f t="shared" si="0"/>
        <v>1</v>
      </c>
      <c r="E9" s="207"/>
      <c r="F9" s="127">
        <f>IF(E4=0,(D9*$G$4))+IF(E4=11,(D9*$H$4))+IF(E4=10,(D9*$I$4))+IF(E4=9,(D9*$J$4))+IF(E4=8,(D9*$K$4))+IF(E4=7,(D9*$L$4))+IF(E4=6,(D9*$M$4))+IF(E4=5,(D9*$N$4))+IF(E4=4,(D9*$O$4))+IF(E4=3,(D9*$P$4))+IF(E4=2,(D9*$Q$4))+IF(E4=1,(D9*$R$4))</f>
        <v>9.0909090909090912E-2</v>
      </c>
      <c r="G9" s="117"/>
      <c r="H9" s="117"/>
      <c r="I9" s="117"/>
      <c r="J9" s="117"/>
      <c r="K9" s="117"/>
      <c r="L9" s="117"/>
      <c r="M9" s="117"/>
      <c r="N9" s="117"/>
      <c r="O9" s="117"/>
      <c r="P9" s="117"/>
      <c r="Q9" s="117"/>
      <c r="R9" s="117"/>
      <c r="S9" s="234" t="s">
        <v>156</v>
      </c>
      <c r="T9" s="235">
        <f t="shared" si="1"/>
        <v>1</v>
      </c>
      <c r="U9" s="236">
        <f t="shared" si="2"/>
        <v>9.0909090909090912E-2</v>
      </c>
    </row>
    <row r="10" spans="1:23" ht="14.4" customHeight="1">
      <c r="A10" s="203" t="s">
        <v>219</v>
      </c>
      <c r="B10" s="126" t="s">
        <v>202</v>
      </c>
      <c r="C10" s="234" t="s">
        <v>156</v>
      </c>
      <c r="D10" s="116">
        <f>IF(C10="Sí",1)+IF(C10="No",0)</f>
        <v>1</v>
      </c>
      <c r="E10" s="207"/>
      <c r="F10" s="127">
        <f>IF(E4=0,(D10*$G$4))+IF(E4=11,(D10*$H$4))+IF(E4=10,(D10*$I$4))+IF(E4=9,(D10*$J$4))+IF(E4=8,(D10*$K$4))+IF(E4=7,(D10*$L$4))+IF(E4=6,(D10*$M$4))+IF(E4=5,(D10*$N$4))+IF(E4=4,(D10*$O$4))+IF(E4=3,(D10*$P$4))+IF(E4=2,(D10*$Q$4))+IF(E4=1,(D10*$R$4))</f>
        <v>9.0909090909090912E-2</v>
      </c>
      <c r="G10" s="117"/>
      <c r="H10" s="117"/>
      <c r="I10" s="117"/>
      <c r="J10" s="117"/>
      <c r="K10" s="117"/>
      <c r="L10" s="117"/>
      <c r="M10" s="117"/>
      <c r="N10" s="117"/>
      <c r="O10" s="117"/>
      <c r="P10" s="117"/>
      <c r="Q10" s="117"/>
      <c r="R10" s="117"/>
      <c r="S10" s="234" t="s">
        <v>156</v>
      </c>
      <c r="T10" s="235">
        <f t="shared" si="1"/>
        <v>1</v>
      </c>
      <c r="U10" s="236">
        <f t="shared" si="2"/>
        <v>9.0909090909090912E-2</v>
      </c>
    </row>
    <row r="11" spans="1:23" ht="28.8">
      <c r="A11" s="205"/>
      <c r="B11" s="126" t="s">
        <v>206</v>
      </c>
      <c r="C11" s="234" t="s">
        <v>156</v>
      </c>
      <c r="D11" s="116">
        <f>IF(C11="Sí",1)+IF(C11="No",0)</f>
        <v>1</v>
      </c>
      <c r="E11" s="207"/>
      <c r="F11" s="127">
        <f>IF(E4=0,(D11*$G$4))+IF(E4=11,(D11*$H$4))+IF(E4=10,(D11*$I$4))+IF(E4=9,(D11*$J$4))+IF(E4=8,(D11*$K$4))+IF(E4=7,(D11*$L$4))+IF(E4=6,(D11*$M$4))+IF(E4=5,(D11*$N$4))+IF(E4=4,(D11*$O$4))+IF(E4=3,(D11*$P$4))+IF(E4=2,(D11*$Q$4))+IF(E4=1,(D11*$R$4))</f>
        <v>9.0909090909090912E-2</v>
      </c>
      <c r="G11" s="117"/>
      <c r="H11" s="117"/>
      <c r="I11" s="117"/>
      <c r="J11" s="117"/>
      <c r="K11" s="117"/>
      <c r="L11" s="117"/>
      <c r="M11" s="117"/>
      <c r="N11" s="117"/>
      <c r="O11" s="117"/>
      <c r="P11" s="117"/>
      <c r="Q11" s="117"/>
      <c r="R11" s="117"/>
      <c r="S11" s="234" t="s">
        <v>156</v>
      </c>
      <c r="T11" s="235">
        <f t="shared" si="1"/>
        <v>1</v>
      </c>
      <c r="U11" s="236">
        <f t="shared" si="2"/>
        <v>9.0909090909090912E-2</v>
      </c>
    </row>
    <row r="12" spans="1:23" ht="15" customHeight="1">
      <c r="A12" s="203" t="s">
        <v>220</v>
      </c>
      <c r="B12" s="126" t="s">
        <v>203</v>
      </c>
      <c r="C12" s="234" t="s">
        <v>156</v>
      </c>
      <c r="D12" s="116">
        <f>IF(C12="Sí",1)+IF(C12="No",0)</f>
        <v>1</v>
      </c>
      <c r="E12" s="207"/>
      <c r="F12" s="127">
        <f>IF(E4=0,(D12*$G$4))+IF(E4=11,(D12*$H$4))+IF(E4=10,(D12*$I$4))+IF(E4=9,(D12*$J$4))+IF(E4=8,(D12*$K$4))+IF(E4=7,(D12*$L$4))+IF(E4=6,(D12*$M$4))+IF(E4=5,(D12*$N$4))+IF(E4=4,(D12*$O$4))+IF(E4=3,(D12*$P$4))+IF(E4=2,(D12*$Q$4))+IF(E4=1,(D12*$R$4))</f>
        <v>9.0909090909090912E-2</v>
      </c>
      <c r="G12" s="117"/>
      <c r="H12" s="117"/>
      <c r="I12" s="117"/>
      <c r="J12" s="117"/>
      <c r="K12" s="117"/>
      <c r="L12" s="117"/>
      <c r="M12" s="117"/>
      <c r="N12" s="117"/>
      <c r="O12" s="117"/>
      <c r="P12" s="117"/>
      <c r="Q12" s="117"/>
      <c r="R12" s="117"/>
      <c r="S12" s="234" t="s">
        <v>156</v>
      </c>
      <c r="T12" s="235">
        <f t="shared" si="1"/>
        <v>1</v>
      </c>
      <c r="U12" s="236">
        <f t="shared" si="2"/>
        <v>9.0909090909090912E-2</v>
      </c>
    </row>
    <row r="13" spans="1:23" ht="15" customHeight="1" thickBot="1">
      <c r="A13" s="204"/>
      <c r="B13" s="126" t="s">
        <v>207</v>
      </c>
      <c r="C13" s="234" t="s">
        <v>156</v>
      </c>
      <c r="D13" s="116">
        <f>IF(C13="Sí",1)+IF(C13="No",0)</f>
        <v>1</v>
      </c>
      <c r="E13" s="207"/>
      <c r="F13" s="127">
        <f>IF(E4=0,(D13*$G$4))+IF(E4=11,(D13*$H$4))+IF(E4=10,(D13*$I$4))+IF(E4=9,(D13*$J$4))+IF(E4=8,(D13*$K$4))+IF(E4=7,(D13*$L$4))+IF(E4=6,(D13*$M$4))+IF(E4=5,(D13*$N$4))+IF(E4=4,(D13*$O$4))+IF(E4=3,(D13*$P$4))+IF(E4=2,(D13*$Q$4))+IF(E4=1,(D13*$R$4))</f>
        <v>9.0909090909090912E-2</v>
      </c>
      <c r="G13" s="117"/>
      <c r="H13" s="117"/>
      <c r="I13" s="117"/>
      <c r="J13" s="117"/>
      <c r="K13" s="117"/>
      <c r="L13" s="117"/>
      <c r="M13" s="117"/>
      <c r="N13" s="117"/>
      <c r="O13" s="117"/>
      <c r="P13" s="117"/>
      <c r="Q13" s="117"/>
      <c r="R13" s="117"/>
      <c r="S13" s="234" t="s">
        <v>156</v>
      </c>
      <c r="T13" s="235">
        <f t="shared" si="1"/>
        <v>1</v>
      </c>
      <c r="U13" s="236">
        <f t="shared" si="2"/>
        <v>9.0909090909090912E-2</v>
      </c>
    </row>
    <row r="14" spans="1:23" ht="29.4" thickBot="1">
      <c r="A14" s="205"/>
      <c r="B14" s="126" t="s">
        <v>210</v>
      </c>
      <c r="C14" s="234" t="s">
        <v>156</v>
      </c>
      <c r="D14" s="116">
        <f t="shared" ref="D14" si="3">IF(C14="Sí",1)+IF(C14="No",0)</f>
        <v>1</v>
      </c>
      <c r="E14" s="208"/>
      <c r="F14" s="127">
        <f>IF(E4=0,(D14*$G$4))+IF(E4=11,(D14*$H$4))+IF(E4=10,(D14*$I$4))+IF(E4=9,(D14*$J$4))+IF(E4=8,(D14*$K$4))+IF(E4=7,(D14*$L$4))+IF(E4=6,(D14*$M$4))+IF(E4=5,(D14*$N$4))+IF(E4=4,(D14*$O$4))+IF(E4=3,(D14*$P$4))+IF(E4=2,(D14*$Q$4))+IF(E4=1,(D14*$R$4))</f>
        <v>9.0909090909090912E-2</v>
      </c>
      <c r="G14" s="117"/>
      <c r="H14" s="117"/>
      <c r="I14" s="117"/>
      <c r="J14" s="117"/>
      <c r="K14" s="117"/>
      <c r="L14" s="117"/>
      <c r="M14" s="117"/>
      <c r="N14" s="117"/>
      <c r="O14" s="117"/>
      <c r="P14" s="117"/>
      <c r="Q14" s="117"/>
      <c r="R14" s="117"/>
      <c r="S14" s="234" t="s">
        <v>156</v>
      </c>
      <c r="T14" s="235">
        <f t="shared" si="1"/>
        <v>1</v>
      </c>
      <c r="U14" s="236">
        <f t="shared" si="2"/>
        <v>9.0909090909090912E-2</v>
      </c>
      <c r="V14" s="226">
        <f>U15</f>
        <v>1.0000000000000002</v>
      </c>
      <c r="W14" s="227">
        <f>IF(U15&gt;=70%,(U15))+IF(U15&lt;=70%,70%)</f>
        <v>1.0000000000000002</v>
      </c>
    </row>
    <row r="15" spans="1:23">
      <c r="A15" s="6"/>
      <c r="B15" s="5"/>
      <c r="C15" s="217"/>
      <c r="D15" s="5"/>
      <c r="E15" s="5"/>
      <c r="F15" s="5"/>
      <c r="G15" s="5"/>
      <c r="H15" s="5"/>
      <c r="I15" s="5"/>
      <c r="J15" s="5"/>
      <c r="K15" s="5"/>
      <c r="L15" s="5"/>
      <c r="M15" s="5"/>
      <c r="N15" s="5"/>
      <c r="O15" s="5"/>
      <c r="P15" s="56"/>
      <c r="Q15" s="56"/>
      <c r="R15" s="56"/>
      <c r="S15" s="217"/>
      <c r="T15" s="217"/>
      <c r="U15" s="228">
        <f>SUM(U4:U14)</f>
        <v>1.0000000000000002</v>
      </c>
    </row>
    <row r="16" spans="1:23">
      <c r="B16" s="5"/>
      <c r="C16" s="217"/>
      <c r="D16" s="5"/>
      <c r="E16" s="5"/>
      <c r="F16" s="5"/>
      <c r="G16" s="5"/>
      <c r="H16" s="5"/>
      <c r="I16" s="5"/>
      <c r="J16" s="5"/>
      <c r="K16" s="5"/>
      <c r="L16" s="5"/>
      <c r="M16" s="5"/>
      <c r="N16" s="5"/>
      <c r="O16" s="5"/>
      <c r="P16" s="16"/>
      <c r="Q16" s="16"/>
      <c r="R16" s="16"/>
      <c r="T16" s="217"/>
    </row>
    <row r="18" spans="1:23" ht="28.8">
      <c r="A18" s="6"/>
      <c r="B18" s="6"/>
      <c r="C18" s="211" t="s">
        <v>213</v>
      </c>
      <c r="D18" s="42"/>
      <c r="E18" s="42"/>
      <c r="F18" s="25" t="s">
        <v>229</v>
      </c>
      <c r="S18" s="211" t="s">
        <v>155</v>
      </c>
      <c r="U18" s="156" t="s">
        <v>222</v>
      </c>
    </row>
    <row r="19" spans="1:23">
      <c r="A19" s="26" t="str">
        <f>'Tabla Resultados FC'!C23</f>
        <v>MTU.1.2</v>
      </c>
      <c r="B19" s="30" t="str">
        <f>'Tabla Resultados FC'!D23</f>
        <v>Reducción de emisiones de GEI</v>
      </c>
      <c r="C19" s="212"/>
      <c r="D19" s="42"/>
      <c r="E19" s="42"/>
      <c r="F19" s="128">
        <v>1</v>
      </c>
      <c r="S19" s="212"/>
      <c r="U19" s="157"/>
    </row>
    <row r="20" spans="1:23">
      <c r="A20" s="6"/>
      <c r="B20" s="6"/>
      <c r="C20" s="213"/>
      <c r="D20" s="6"/>
      <c r="E20" s="6"/>
      <c r="F20" s="6"/>
      <c r="G20" s="6"/>
      <c r="H20" s="6"/>
      <c r="I20" s="6"/>
      <c r="J20" s="6"/>
      <c r="K20" s="6"/>
      <c r="L20" s="6"/>
      <c r="M20" s="6"/>
      <c r="N20" s="6"/>
      <c r="O20" s="6"/>
      <c r="P20" s="6"/>
      <c r="Q20" s="6"/>
      <c r="R20" s="6"/>
      <c r="S20" s="213"/>
      <c r="T20" s="213"/>
      <c r="U20" s="223"/>
    </row>
    <row r="21" spans="1:23" ht="28.8">
      <c r="A21" s="203" t="s">
        <v>217</v>
      </c>
      <c r="B21" s="126" t="s">
        <v>200</v>
      </c>
      <c r="C21" s="234" t="s">
        <v>156</v>
      </c>
      <c r="D21" s="116">
        <f>IF(C21="Sí",1)+IF(C21="No",0)</f>
        <v>1</v>
      </c>
      <c r="E21" s="206">
        <f>(COUNTIF(D21:D31,"1"))</f>
        <v>11</v>
      </c>
      <c r="F21" s="127">
        <f>IF(E21=0,(D21*$G$4))+IF(E21=11,(D21*$H$4))+IF(E21=10,(D21*$I$4))+IF(E21=9,(D21*$J$4))+IF(E21=8,(D21*$K$4))+IF(E21=7,(D21*$L$4))+IF(E21=6,(D21*$M$4))+IF(E21=5,(D21*$N$4))+IF(E21=4,(D21*$O$4))+IF(E21=3,(D21*$P$4))+IF(E21=2,(D21*$Q$4))+IF(E21=1,(D21*$R$4))</f>
        <v>9.0909090909090912E-2</v>
      </c>
      <c r="G21" s="117">
        <v>0</v>
      </c>
      <c r="H21" s="117">
        <f>F19/11</f>
        <v>9.0909090909090912E-2</v>
      </c>
      <c r="I21" s="117">
        <f>F19/10</f>
        <v>0.1</v>
      </c>
      <c r="J21" s="117">
        <f>F19/9</f>
        <v>0.1111111111111111</v>
      </c>
      <c r="K21" s="117">
        <f>F19/8</f>
        <v>0.125</v>
      </c>
      <c r="L21" s="117">
        <f>F19/7</f>
        <v>0.14285714285714285</v>
      </c>
      <c r="M21" s="117">
        <f>F19/6</f>
        <v>0.16666666666666666</v>
      </c>
      <c r="N21" s="117">
        <f>F19/5</f>
        <v>0.2</v>
      </c>
      <c r="O21" s="117">
        <f>F19/4</f>
        <v>0.25</v>
      </c>
      <c r="P21" s="117">
        <f>F19/3</f>
        <v>0.33333333333333331</v>
      </c>
      <c r="Q21" s="117">
        <f>F19/2</f>
        <v>0.5</v>
      </c>
      <c r="R21" s="117">
        <f>F19/1</f>
        <v>1</v>
      </c>
      <c r="S21" s="234" t="s">
        <v>156</v>
      </c>
      <c r="T21" s="235">
        <f>IF(S21="Sí",1)+IF(S21="No",0)</f>
        <v>1</v>
      </c>
      <c r="U21" s="236">
        <f>F21*T21</f>
        <v>9.0909090909090912E-2</v>
      </c>
    </row>
    <row r="22" spans="1:23" ht="28.8">
      <c r="A22" s="204"/>
      <c r="B22" s="126" t="s">
        <v>204</v>
      </c>
      <c r="C22" s="234" t="s">
        <v>156</v>
      </c>
      <c r="D22" s="116">
        <f t="shared" ref="D22:D26" si="4">IF(C22="Sí",1)+IF(C22="No",0)</f>
        <v>1</v>
      </c>
      <c r="E22" s="207"/>
      <c r="F22" s="127">
        <f>IF(E21=0,(D22*$G$4))+IF(E21=11,(D22*$H$4))+IF(E21=10,(D22*$I$4))+IF(E21=9,(D22*$J$4))+IF(E21=8,(D22*$K$4))+IF(E21=7,(D22*$L$4))+IF(E21=6,(D22*$M$4))+IF(E21=5,(D22*$N$4))+IF(E21=4,(D22*$O$4))+IF(E21=3,(D22*$P$4))+IF(E21=2,(D22*$Q$4))+IF(E21=1,(D22*$R$4))</f>
        <v>9.0909090909090912E-2</v>
      </c>
      <c r="G22" s="117"/>
      <c r="H22" s="117"/>
      <c r="I22" s="117"/>
      <c r="J22" s="117"/>
      <c r="K22" s="117"/>
      <c r="L22" s="117"/>
      <c r="M22" s="117"/>
      <c r="N22" s="117"/>
      <c r="O22" s="117"/>
      <c r="P22" s="117"/>
      <c r="Q22" s="117"/>
      <c r="R22" s="117"/>
      <c r="S22" s="234" t="s">
        <v>156</v>
      </c>
      <c r="T22" s="235">
        <f t="shared" ref="T22:T31" si="5">IF(S22="Sí",1)+IF(S22="No",0)</f>
        <v>1</v>
      </c>
      <c r="U22" s="236">
        <f t="shared" ref="U22:U31" si="6">F22*T22</f>
        <v>9.0909090909090912E-2</v>
      </c>
    </row>
    <row r="23" spans="1:23" ht="28.8">
      <c r="A23" s="205"/>
      <c r="B23" s="126" t="s">
        <v>208</v>
      </c>
      <c r="C23" s="234" t="s">
        <v>156</v>
      </c>
      <c r="D23" s="116">
        <f t="shared" si="4"/>
        <v>1</v>
      </c>
      <c r="E23" s="207"/>
      <c r="F23" s="127">
        <f>IF(E21=0,(D23*$G$4))+IF(E21=11,(D23*$H$4))+IF(E21=10,(D23*$I$4))+IF(E21=9,(D23*$J$4))+IF(E21=8,(D23*$K$4))+IF(E21=7,(D23*$L$4))+IF(E21=6,(D23*$M$4))+IF(E21=5,(D23*$N$4))+IF(E21=4,(D23*$O$4))+IF(E21=3,(D23*$P$4))+IF(E21=2,(D23*$Q$4))+IF(E21=1,(D23*$R$4))</f>
        <v>9.0909090909090912E-2</v>
      </c>
      <c r="G23" s="117"/>
      <c r="H23" s="117"/>
      <c r="I23" s="117"/>
      <c r="J23" s="117"/>
      <c r="K23" s="117"/>
      <c r="L23" s="117"/>
      <c r="M23" s="117"/>
      <c r="N23" s="117"/>
      <c r="O23" s="117"/>
      <c r="P23" s="117"/>
      <c r="Q23" s="117"/>
      <c r="R23" s="117"/>
      <c r="S23" s="234" t="s">
        <v>156</v>
      </c>
      <c r="T23" s="235">
        <f t="shared" si="5"/>
        <v>1</v>
      </c>
      <c r="U23" s="236">
        <f t="shared" si="6"/>
        <v>9.0909090909090912E-2</v>
      </c>
    </row>
    <row r="24" spans="1:23" ht="28.8">
      <c r="A24" s="203" t="s">
        <v>218</v>
      </c>
      <c r="B24" s="126" t="s">
        <v>201</v>
      </c>
      <c r="C24" s="234" t="s">
        <v>156</v>
      </c>
      <c r="D24" s="116">
        <f t="shared" si="4"/>
        <v>1</v>
      </c>
      <c r="E24" s="207"/>
      <c r="F24" s="127">
        <f>IF(E21=0,(D24*$G$4))+IF(E21=11,(D24*$H$4))+IF(E21=10,(D24*$I$4))+IF(E21=9,(D24*$J$4))+IF(E21=8,(D24*$K$4))+IF(E21=7,(D24*$L$4))+IF(E21=6,(D24*$M$4))+IF(E21=5,(D24*$N$4))+IF(E21=4,(D24*$O$4))+IF(E21=3,(D24*$P$4))+IF(E21=2,(D24*$Q$4))+IF(E21=1,(D24*$R$4))</f>
        <v>9.0909090909090912E-2</v>
      </c>
      <c r="G24" s="117"/>
      <c r="H24" s="117"/>
      <c r="I24" s="117"/>
      <c r="J24" s="117"/>
      <c r="K24" s="117"/>
      <c r="L24" s="117"/>
      <c r="M24" s="117"/>
      <c r="N24" s="117"/>
      <c r="O24" s="117"/>
      <c r="P24" s="117"/>
      <c r="Q24" s="117"/>
      <c r="R24" s="117"/>
      <c r="S24" s="234" t="s">
        <v>156</v>
      </c>
      <c r="T24" s="235">
        <f t="shared" si="5"/>
        <v>1</v>
      </c>
      <c r="U24" s="236">
        <f t="shared" si="6"/>
        <v>9.0909090909090912E-2</v>
      </c>
    </row>
    <row r="25" spans="1:23">
      <c r="A25" s="204"/>
      <c r="B25" s="126" t="s">
        <v>205</v>
      </c>
      <c r="C25" s="234" t="s">
        <v>156</v>
      </c>
      <c r="D25" s="116">
        <f t="shared" si="4"/>
        <v>1</v>
      </c>
      <c r="E25" s="207"/>
      <c r="F25" s="127">
        <f>IF(E21=0,(D25*$G$4))+IF(E21=11,(D25*$H$4))+IF(E21=10,(D25*$I$4))+IF(E21=9,(D25*$J$4))+IF(E21=8,(D25*$K$4))+IF(E21=7,(D25*$L$4))+IF(E21=6,(D25*$M$4))+IF(E21=5,(D25*$N$4))+IF(E21=4,(D25*$O$4))+IF(E21=3,(D25*$P$4))+IF(E21=2,(D25*$Q$4))+IF(E21=1,(D25*$R$4))</f>
        <v>9.0909090909090912E-2</v>
      </c>
      <c r="G25" s="117"/>
      <c r="H25" s="117"/>
      <c r="I25" s="117"/>
      <c r="J25" s="117"/>
      <c r="K25" s="117"/>
      <c r="L25" s="117"/>
      <c r="M25" s="117"/>
      <c r="N25" s="117"/>
      <c r="O25" s="117"/>
      <c r="P25" s="117"/>
      <c r="Q25" s="117"/>
      <c r="R25" s="117"/>
      <c r="S25" s="234" t="s">
        <v>156</v>
      </c>
      <c r="T25" s="235">
        <f t="shared" si="5"/>
        <v>1</v>
      </c>
      <c r="U25" s="236">
        <f t="shared" si="6"/>
        <v>9.0909090909090912E-2</v>
      </c>
    </row>
    <row r="26" spans="1:23">
      <c r="A26" s="205"/>
      <c r="B26" s="126" t="s">
        <v>209</v>
      </c>
      <c r="C26" s="234" t="s">
        <v>156</v>
      </c>
      <c r="D26" s="116">
        <f t="shared" si="4"/>
        <v>1</v>
      </c>
      <c r="E26" s="207"/>
      <c r="F26" s="127">
        <f>IF(E21=0,(D26*$G$4))+IF(E21=11,(D26*$H$4))+IF(E21=10,(D26*$I$4))+IF(E21=9,(D26*$J$4))+IF(E21=8,(D26*$K$4))+IF(E21=7,(D26*$L$4))+IF(E21=6,(D26*$M$4))+IF(E21=5,(D26*$N$4))+IF(E21=4,(D26*$O$4))+IF(E21=3,(D26*$P$4))+IF(E21=2,(D26*$Q$4))+IF(E21=1,(D26*$R$4))</f>
        <v>9.0909090909090912E-2</v>
      </c>
      <c r="G26" s="117"/>
      <c r="H26" s="117"/>
      <c r="I26" s="117"/>
      <c r="J26" s="117"/>
      <c r="K26" s="117"/>
      <c r="L26" s="117"/>
      <c r="M26" s="117"/>
      <c r="N26" s="117"/>
      <c r="O26" s="117"/>
      <c r="P26" s="117"/>
      <c r="Q26" s="117"/>
      <c r="R26" s="117"/>
      <c r="S26" s="234" t="s">
        <v>156</v>
      </c>
      <c r="T26" s="235">
        <f t="shared" si="5"/>
        <v>1</v>
      </c>
      <c r="U26" s="236">
        <f t="shared" si="6"/>
        <v>9.0909090909090912E-2</v>
      </c>
    </row>
    <row r="27" spans="1:23" ht="28.8">
      <c r="A27" s="203" t="s">
        <v>219</v>
      </c>
      <c r="B27" s="126" t="s">
        <v>202</v>
      </c>
      <c r="C27" s="234" t="s">
        <v>156</v>
      </c>
      <c r="D27" s="116">
        <f>IF(C27="Sí",1)+IF(C27="No",0)</f>
        <v>1</v>
      </c>
      <c r="E27" s="207"/>
      <c r="F27" s="127">
        <f>IF(E21=0,(D27*$G$4))+IF(E21=11,(D27*$H$4))+IF(E21=10,(D27*$I$4))+IF(E21=9,(D27*$J$4))+IF(E21=8,(D27*$K$4))+IF(E21=7,(D27*$L$4))+IF(E21=6,(D27*$M$4))+IF(E21=5,(D27*$N$4))+IF(E21=4,(D27*$O$4))+IF(E21=3,(D27*$P$4))+IF(E21=2,(D27*$Q$4))+IF(E21=1,(D27*$R$4))</f>
        <v>9.0909090909090912E-2</v>
      </c>
      <c r="G27" s="117"/>
      <c r="H27" s="117"/>
      <c r="I27" s="117"/>
      <c r="J27" s="117"/>
      <c r="K27" s="117"/>
      <c r="L27" s="117"/>
      <c r="M27" s="117"/>
      <c r="N27" s="117"/>
      <c r="O27" s="117"/>
      <c r="P27" s="117"/>
      <c r="Q27" s="117"/>
      <c r="R27" s="117"/>
      <c r="S27" s="234" t="s">
        <v>156</v>
      </c>
      <c r="T27" s="235">
        <f t="shared" si="5"/>
        <v>1</v>
      </c>
      <c r="U27" s="236">
        <f t="shared" si="6"/>
        <v>9.0909090909090912E-2</v>
      </c>
    </row>
    <row r="28" spans="1:23" ht="28.8">
      <c r="A28" s="205"/>
      <c r="B28" s="126" t="s">
        <v>206</v>
      </c>
      <c r="C28" s="234" t="s">
        <v>156</v>
      </c>
      <c r="D28" s="116">
        <f>IF(C28="Sí",1)+IF(C28="No",0)</f>
        <v>1</v>
      </c>
      <c r="E28" s="207"/>
      <c r="F28" s="127">
        <f>IF(E21=0,(D28*$G$4))+IF(E21=11,(D28*$H$4))+IF(E21=10,(D28*$I$4))+IF(E21=9,(D28*$J$4))+IF(E21=8,(D28*$K$4))+IF(E21=7,(D28*$L$4))+IF(E21=6,(D28*$M$4))+IF(E21=5,(D28*$N$4))+IF(E21=4,(D28*$O$4))+IF(E21=3,(D28*$P$4))+IF(E21=2,(D28*$Q$4))+IF(E21=1,(D28*$R$4))</f>
        <v>9.0909090909090912E-2</v>
      </c>
      <c r="G28" s="117"/>
      <c r="H28" s="117"/>
      <c r="I28" s="117"/>
      <c r="J28" s="117"/>
      <c r="K28" s="117"/>
      <c r="L28" s="117"/>
      <c r="M28" s="117"/>
      <c r="N28" s="117"/>
      <c r="O28" s="117"/>
      <c r="P28" s="117"/>
      <c r="Q28" s="117"/>
      <c r="R28" s="117"/>
      <c r="S28" s="234" t="s">
        <v>156</v>
      </c>
      <c r="T28" s="235">
        <f t="shared" si="5"/>
        <v>1</v>
      </c>
      <c r="U28" s="236">
        <f t="shared" si="6"/>
        <v>9.0909090909090912E-2</v>
      </c>
    </row>
    <row r="29" spans="1:23">
      <c r="A29" s="203" t="s">
        <v>220</v>
      </c>
      <c r="B29" s="126" t="s">
        <v>203</v>
      </c>
      <c r="C29" s="234" t="s">
        <v>156</v>
      </c>
      <c r="D29" s="116">
        <f>IF(C29="Sí",1)+IF(C29="No",0)</f>
        <v>1</v>
      </c>
      <c r="E29" s="207"/>
      <c r="F29" s="127">
        <f>IF(E21=0,(D29*$G$4))+IF(E21=11,(D29*$H$4))+IF(E21=10,(D29*$I$4))+IF(E21=9,(D29*$J$4))+IF(E21=8,(D29*$K$4))+IF(E21=7,(D29*$L$4))+IF(E21=6,(D29*$M$4))+IF(E21=5,(D29*$N$4))+IF(E21=4,(D29*$O$4))+IF(E21=3,(D29*$P$4))+IF(E21=2,(D29*$Q$4))+IF(E21=1,(D29*$R$4))</f>
        <v>9.0909090909090912E-2</v>
      </c>
      <c r="G29" s="117"/>
      <c r="H29" s="117"/>
      <c r="I29" s="117"/>
      <c r="J29" s="117"/>
      <c r="K29" s="117"/>
      <c r="L29" s="117"/>
      <c r="M29" s="117"/>
      <c r="N29" s="117"/>
      <c r="O29" s="117"/>
      <c r="P29" s="117"/>
      <c r="Q29" s="117"/>
      <c r="R29" s="117"/>
      <c r="S29" s="234" t="s">
        <v>156</v>
      </c>
      <c r="T29" s="235">
        <f t="shared" si="5"/>
        <v>1</v>
      </c>
      <c r="U29" s="236">
        <f t="shared" si="6"/>
        <v>9.0909090909090912E-2</v>
      </c>
    </row>
    <row r="30" spans="1:23" ht="29.4" thickBot="1">
      <c r="A30" s="204"/>
      <c r="B30" s="126" t="s">
        <v>207</v>
      </c>
      <c r="C30" s="234" t="s">
        <v>156</v>
      </c>
      <c r="D30" s="116">
        <f>IF(C30="Sí",1)+IF(C30="No",0)</f>
        <v>1</v>
      </c>
      <c r="E30" s="207"/>
      <c r="F30" s="127">
        <f>IF(E21=0,(D30*$G$4))+IF(E21=11,(D30*$H$4))+IF(E21=10,(D30*$I$4))+IF(E21=9,(D30*$J$4))+IF(E21=8,(D30*$K$4))+IF(E21=7,(D30*$L$4))+IF(E21=6,(D30*$M$4))+IF(E21=5,(D30*$N$4))+IF(E21=4,(D30*$O$4))+IF(E21=3,(D30*$P$4))+IF(E21=2,(D30*$Q$4))+IF(E21=1,(D30*$R$4))</f>
        <v>9.0909090909090912E-2</v>
      </c>
      <c r="G30" s="117"/>
      <c r="H30" s="117"/>
      <c r="I30" s="117"/>
      <c r="J30" s="117"/>
      <c r="K30" s="117"/>
      <c r="L30" s="117"/>
      <c r="M30" s="117"/>
      <c r="N30" s="117"/>
      <c r="O30" s="117"/>
      <c r="P30" s="117"/>
      <c r="Q30" s="117"/>
      <c r="R30" s="117"/>
      <c r="S30" s="234" t="s">
        <v>156</v>
      </c>
      <c r="T30" s="235">
        <f t="shared" si="5"/>
        <v>1</v>
      </c>
      <c r="U30" s="236">
        <f t="shared" si="6"/>
        <v>9.0909090909090912E-2</v>
      </c>
    </row>
    <row r="31" spans="1:23" ht="29.4" thickBot="1">
      <c r="A31" s="205"/>
      <c r="B31" s="126" t="s">
        <v>210</v>
      </c>
      <c r="C31" s="234" t="s">
        <v>156</v>
      </c>
      <c r="D31" s="116">
        <f t="shared" ref="D31" si="7">IF(C31="Sí",1)+IF(C31="No",0)</f>
        <v>1</v>
      </c>
      <c r="E31" s="208"/>
      <c r="F31" s="127">
        <f>IF(E21=0,(D31*$G$4))+IF(E21=11,(D31*$H$4))+IF(E21=10,(D31*$I$4))+IF(E21=9,(D31*$J$4))+IF(E21=8,(D31*$K$4))+IF(E21=7,(D31*$L$4))+IF(E21=6,(D31*$M$4))+IF(E21=5,(D31*$N$4))+IF(E21=4,(D31*$O$4))+IF(E21=3,(D31*$P$4))+IF(E21=2,(D31*$Q$4))+IF(E21=1,(D31*$R$4))</f>
        <v>9.0909090909090912E-2</v>
      </c>
      <c r="G31" s="117"/>
      <c r="H31" s="117"/>
      <c r="I31" s="117"/>
      <c r="J31" s="117"/>
      <c r="K31" s="117"/>
      <c r="L31" s="117"/>
      <c r="M31" s="117"/>
      <c r="N31" s="117"/>
      <c r="O31" s="117"/>
      <c r="P31" s="117"/>
      <c r="Q31" s="117"/>
      <c r="R31" s="117"/>
      <c r="S31" s="234" t="s">
        <v>156</v>
      </c>
      <c r="T31" s="235">
        <f t="shared" si="5"/>
        <v>1</v>
      </c>
      <c r="U31" s="236">
        <f t="shared" si="6"/>
        <v>9.0909090909090912E-2</v>
      </c>
      <c r="V31" s="226">
        <f>U32</f>
        <v>1.0000000000000002</v>
      </c>
      <c r="W31" s="227">
        <f>IF(U32&gt;=70%,(U32))+IF(U32&lt;=70%,70%)</f>
        <v>1.0000000000000002</v>
      </c>
    </row>
    <row r="32" spans="1:23">
      <c r="B32" s="5"/>
      <c r="C32" s="217"/>
      <c r="D32" s="5"/>
      <c r="E32" s="5"/>
      <c r="F32" s="5"/>
      <c r="G32" s="5"/>
      <c r="H32" s="5"/>
      <c r="I32" s="5"/>
      <c r="J32" s="5"/>
      <c r="K32" s="5"/>
      <c r="L32" s="5"/>
      <c r="M32" s="5"/>
      <c r="N32" s="5"/>
      <c r="O32" s="5"/>
      <c r="P32" s="56"/>
      <c r="Q32" s="56"/>
      <c r="R32" s="56"/>
      <c r="S32" s="217"/>
      <c r="T32" s="217"/>
      <c r="U32" s="228">
        <f>SUM(U21:U31)</f>
        <v>1.0000000000000002</v>
      </c>
    </row>
    <row r="34" spans="1:23" ht="28.8">
      <c r="A34" s="6"/>
      <c r="B34" s="6"/>
      <c r="C34" s="211" t="s">
        <v>213</v>
      </c>
      <c r="D34" s="42"/>
      <c r="E34" s="42"/>
      <c r="F34" s="25" t="s">
        <v>229</v>
      </c>
      <c r="S34" s="211" t="s">
        <v>155</v>
      </c>
      <c r="U34" s="156" t="s">
        <v>222</v>
      </c>
    </row>
    <row r="35" spans="1:23" ht="27" customHeight="1">
      <c r="A35" s="26" t="str">
        <f>'Tabla Resultados FC'!C24</f>
        <v>MTU.1.3</v>
      </c>
      <c r="B35" s="30" t="str">
        <f>'Tabla Resultados FC'!D24</f>
        <v>Potenciación de la autosuficiencia conectada</v>
      </c>
      <c r="C35" s="212"/>
      <c r="D35" s="42"/>
      <c r="E35" s="42"/>
      <c r="F35" s="128">
        <v>1</v>
      </c>
      <c r="S35" s="212"/>
      <c r="U35" s="157"/>
    </row>
    <row r="36" spans="1:23">
      <c r="A36" s="6"/>
      <c r="B36" s="6"/>
      <c r="C36" s="213"/>
      <c r="D36" s="6"/>
      <c r="E36" s="6"/>
      <c r="F36" s="6"/>
      <c r="G36" s="6"/>
      <c r="H36" s="6"/>
      <c r="I36" s="6"/>
      <c r="J36" s="6"/>
      <c r="K36" s="6"/>
      <c r="L36" s="6"/>
      <c r="M36" s="6"/>
      <c r="N36" s="6"/>
      <c r="O36" s="6"/>
      <c r="P36" s="6"/>
      <c r="Q36" s="6"/>
      <c r="R36" s="6"/>
      <c r="S36" s="213"/>
      <c r="T36" s="213"/>
      <c r="U36" s="223"/>
    </row>
    <row r="37" spans="1:23" ht="28.8">
      <c r="A37" s="203" t="s">
        <v>217</v>
      </c>
      <c r="B37" s="126" t="s">
        <v>200</v>
      </c>
      <c r="C37" s="234" t="s">
        <v>156</v>
      </c>
      <c r="D37" s="116">
        <f>IF(C37="Sí",1)+IF(C37="No",0)</f>
        <v>1</v>
      </c>
      <c r="E37" s="206">
        <f>(COUNTIF(D37:D47,"1"))</f>
        <v>11</v>
      </c>
      <c r="F37" s="127">
        <f>IF(E37=0,(D37*$G$4))+IF(E37=11,(D37*$H$4))+IF(E37=10,(D37*$I$4))+IF(E37=9,(D37*$J$4))+IF(E37=8,(D37*$K$4))+IF(E37=7,(D37*$L$4))+IF(E37=6,(D37*$M$4))+IF(E37=5,(D37*$N$4))+IF(E37=4,(D37*$O$4))+IF(E37=3,(D37*$P$4))+IF(E37=2,(D37*$Q$4))+IF(E37=1,(D37*$R$4))</f>
        <v>9.0909090909090912E-2</v>
      </c>
      <c r="G37" s="117">
        <v>0</v>
      </c>
      <c r="H37" s="117">
        <f>F35/11</f>
        <v>9.0909090909090912E-2</v>
      </c>
      <c r="I37" s="117">
        <f>F35/10</f>
        <v>0.1</v>
      </c>
      <c r="J37" s="117">
        <f>F35/9</f>
        <v>0.1111111111111111</v>
      </c>
      <c r="K37" s="117">
        <f>F35/8</f>
        <v>0.125</v>
      </c>
      <c r="L37" s="117">
        <f>F35/7</f>
        <v>0.14285714285714285</v>
      </c>
      <c r="M37" s="117">
        <f>F35/6</f>
        <v>0.16666666666666666</v>
      </c>
      <c r="N37" s="117">
        <f>F35/5</f>
        <v>0.2</v>
      </c>
      <c r="O37" s="117">
        <f>F35/4</f>
        <v>0.25</v>
      </c>
      <c r="P37" s="117">
        <f>F35/3</f>
        <v>0.33333333333333331</v>
      </c>
      <c r="Q37" s="117">
        <f>F35/2</f>
        <v>0.5</v>
      </c>
      <c r="R37" s="117">
        <f>F35/1</f>
        <v>1</v>
      </c>
      <c r="S37" s="234" t="s">
        <v>156</v>
      </c>
      <c r="T37" s="235">
        <f>IF(S37="Sí",1)+IF(S37="No",0)</f>
        <v>1</v>
      </c>
      <c r="U37" s="236">
        <f>F37*T37</f>
        <v>9.0909090909090912E-2</v>
      </c>
    </row>
    <row r="38" spans="1:23" ht="28.8">
      <c r="A38" s="204"/>
      <c r="B38" s="126" t="s">
        <v>204</v>
      </c>
      <c r="C38" s="234" t="s">
        <v>156</v>
      </c>
      <c r="D38" s="116">
        <f t="shared" ref="D38:D42" si="8">IF(C38="Sí",1)+IF(C38="No",0)</f>
        <v>1</v>
      </c>
      <c r="E38" s="207"/>
      <c r="F38" s="127">
        <f>IF(E37=0,(D38*$G$4))+IF(E37=11,(D38*$H$4))+IF(E37=10,(D38*$I$4))+IF(E37=9,(D38*$J$4))+IF(E37=8,(D38*$K$4))+IF(E37=7,(D38*$L$4))+IF(E37=6,(D38*$M$4))+IF(E37=5,(D38*$N$4))+IF(E37=4,(D38*$O$4))+IF(E37=3,(D38*$P$4))+IF(E37=2,(D38*$Q$4))+IF(E37=1,(D38*$R$4))</f>
        <v>9.0909090909090912E-2</v>
      </c>
      <c r="G38" s="117"/>
      <c r="H38" s="117"/>
      <c r="I38" s="117"/>
      <c r="J38" s="117"/>
      <c r="K38" s="117"/>
      <c r="L38" s="117"/>
      <c r="M38" s="117"/>
      <c r="N38" s="117"/>
      <c r="O38" s="117"/>
      <c r="P38" s="117"/>
      <c r="Q38" s="117"/>
      <c r="R38" s="117"/>
      <c r="S38" s="234" t="s">
        <v>156</v>
      </c>
      <c r="T38" s="235">
        <f t="shared" ref="T38:T47" si="9">IF(S38="Sí",1)+IF(S38="No",0)</f>
        <v>1</v>
      </c>
      <c r="U38" s="236">
        <f t="shared" ref="U38:U47" si="10">F38*T38</f>
        <v>9.0909090909090912E-2</v>
      </c>
    </row>
    <row r="39" spans="1:23" ht="28.8">
      <c r="A39" s="205"/>
      <c r="B39" s="126" t="s">
        <v>208</v>
      </c>
      <c r="C39" s="234" t="s">
        <v>156</v>
      </c>
      <c r="D39" s="116">
        <f t="shared" si="8"/>
        <v>1</v>
      </c>
      <c r="E39" s="207"/>
      <c r="F39" s="127">
        <f>IF(E37=0,(D39*$G$4))+IF(E37=11,(D39*$H$4))+IF(E37=10,(D39*$I$4))+IF(E37=9,(D39*$J$4))+IF(E37=8,(D39*$K$4))+IF(E37=7,(D39*$L$4))+IF(E37=6,(D39*$M$4))+IF(E37=5,(D39*$N$4))+IF(E37=4,(D39*$O$4))+IF(E37=3,(D39*$P$4))+IF(E37=2,(D39*$Q$4))+IF(E37=1,(D39*$R$4))</f>
        <v>9.0909090909090912E-2</v>
      </c>
      <c r="G39" s="117"/>
      <c r="H39" s="117"/>
      <c r="I39" s="117"/>
      <c r="J39" s="117"/>
      <c r="K39" s="117"/>
      <c r="L39" s="117"/>
      <c r="M39" s="117"/>
      <c r="N39" s="117"/>
      <c r="O39" s="117"/>
      <c r="P39" s="117"/>
      <c r="Q39" s="117"/>
      <c r="R39" s="117"/>
      <c r="S39" s="234" t="s">
        <v>156</v>
      </c>
      <c r="T39" s="235">
        <f t="shared" si="9"/>
        <v>1</v>
      </c>
      <c r="U39" s="236">
        <f t="shared" si="10"/>
        <v>9.0909090909090912E-2</v>
      </c>
    </row>
    <row r="40" spans="1:23" ht="28.8">
      <c r="A40" s="203" t="s">
        <v>218</v>
      </c>
      <c r="B40" s="126" t="s">
        <v>201</v>
      </c>
      <c r="C40" s="234" t="s">
        <v>156</v>
      </c>
      <c r="D40" s="116">
        <f t="shared" si="8"/>
        <v>1</v>
      </c>
      <c r="E40" s="207"/>
      <c r="F40" s="127">
        <f>IF(E37=0,(D40*$G$4))+IF(E37=11,(D40*$H$4))+IF(E37=10,(D40*$I$4))+IF(E37=9,(D40*$J$4))+IF(E37=8,(D40*$K$4))+IF(E37=7,(D40*$L$4))+IF(E37=6,(D40*$M$4))+IF(E37=5,(D40*$N$4))+IF(E37=4,(D40*$O$4))+IF(E37=3,(D40*$P$4))+IF(E37=2,(D40*$Q$4))+IF(E37=1,(D40*$R$4))</f>
        <v>9.0909090909090912E-2</v>
      </c>
      <c r="G40" s="117"/>
      <c r="H40" s="117"/>
      <c r="I40" s="117"/>
      <c r="J40" s="117"/>
      <c r="K40" s="117"/>
      <c r="L40" s="117"/>
      <c r="M40" s="117"/>
      <c r="N40" s="117"/>
      <c r="O40" s="117"/>
      <c r="P40" s="117"/>
      <c r="Q40" s="117"/>
      <c r="R40" s="117"/>
      <c r="S40" s="234" t="s">
        <v>156</v>
      </c>
      <c r="T40" s="235">
        <f t="shared" si="9"/>
        <v>1</v>
      </c>
      <c r="U40" s="236">
        <f t="shared" si="10"/>
        <v>9.0909090909090912E-2</v>
      </c>
    </row>
    <row r="41" spans="1:23">
      <c r="A41" s="204"/>
      <c r="B41" s="126" t="s">
        <v>205</v>
      </c>
      <c r="C41" s="234" t="s">
        <v>156</v>
      </c>
      <c r="D41" s="116">
        <f t="shared" si="8"/>
        <v>1</v>
      </c>
      <c r="E41" s="207"/>
      <c r="F41" s="127">
        <f>IF(E37=0,(D41*$G$4))+IF(E37=11,(D41*$H$4))+IF(E37=10,(D41*$I$4))+IF(E37=9,(D41*$J$4))+IF(E37=8,(D41*$K$4))+IF(E37=7,(D41*$L$4))+IF(E37=6,(D41*$M$4))+IF(E37=5,(D41*$N$4))+IF(E37=4,(D41*$O$4))+IF(E37=3,(D41*$P$4))+IF(E37=2,(D41*$Q$4))+IF(E37=1,(D41*$R$4))</f>
        <v>9.0909090909090912E-2</v>
      </c>
      <c r="G41" s="117"/>
      <c r="H41" s="117"/>
      <c r="I41" s="117"/>
      <c r="J41" s="117"/>
      <c r="K41" s="117"/>
      <c r="L41" s="117"/>
      <c r="M41" s="117"/>
      <c r="N41" s="117"/>
      <c r="O41" s="117"/>
      <c r="P41" s="117"/>
      <c r="Q41" s="117"/>
      <c r="R41" s="117"/>
      <c r="S41" s="234" t="s">
        <v>156</v>
      </c>
      <c r="T41" s="235">
        <f t="shared" si="9"/>
        <v>1</v>
      </c>
      <c r="U41" s="236">
        <f t="shared" si="10"/>
        <v>9.0909090909090912E-2</v>
      </c>
    </row>
    <row r="42" spans="1:23">
      <c r="A42" s="205"/>
      <c r="B42" s="126" t="s">
        <v>209</v>
      </c>
      <c r="C42" s="234" t="s">
        <v>156</v>
      </c>
      <c r="D42" s="116">
        <f t="shared" si="8"/>
        <v>1</v>
      </c>
      <c r="E42" s="207"/>
      <c r="F42" s="127">
        <f>IF(E37=0,(D42*$G$4))+IF(E37=11,(D42*$H$4))+IF(E37=10,(D42*$I$4))+IF(E37=9,(D42*$J$4))+IF(E37=8,(D42*$K$4))+IF(E37=7,(D42*$L$4))+IF(E37=6,(D42*$M$4))+IF(E37=5,(D42*$N$4))+IF(E37=4,(D42*$O$4))+IF(E37=3,(D42*$P$4))+IF(E37=2,(D42*$Q$4))+IF(E37=1,(D42*$R$4))</f>
        <v>9.0909090909090912E-2</v>
      </c>
      <c r="G42" s="117"/>
      <c r="H42" s="117"/>
      <c r="I42" s="117"/>
      <c r="J42" s="117"/>
      <c r="K42" s="117"/>
      <c r="L42" s="117"/>
      <c r="M42" s="117"/>
      <c r="N42" s="117"/>
      <c r="O42" s="117"/>
      <c r="P42" s="117"/>
      <c r="Q42" s="117"/>
      <c r="R42" s="117"/>
      <c r="S42" s="234" t="s">
        <v>156</v>
      </c>
      <c r="T42" s="235">
        <f t="shared" si="9"/>
        <v>1</v>
      </c>
      <c r="U42" s="236">
        <f t="shared" si="10"/>
        <v>9.0909090909090912E-2</v>
      </c>
    </row>
    <row r="43" spans="1:23" ht="28.8">
      <c r="A43" s="203" t="s">
        <v>219</v>
      </c>
      <c r="B43" s="126" t="s">
        <v>202</v>
      </c>
      <c r="C43" s="234" t="s">
        <v>156</v>
      </c>
      <c r="D43" s="116">
        <f>IF(C43="Sí",1)+IF(C43="No",0)</f>
        <v>1</v>
      </c>
      <c r="E43" s="207"/>
      <c r="F43" s="127">
        <f>IF(E37=0,(D43*$G$4))+IF(E37=11,(D43*$H$4))+IF(E37=10,(D43*$I$4))+IF(E37=9,(D43*$J$4))+IF(E37=8,(D43*$K$4))+IF(E37=7,(D43*$L$4))+IF(E37=6,(D43*$M$4))+IF(E37=5,(D43*$N$4))+IF(E37=4,(D43*$O$4))+IF(E37=3,(D43*$P$4))+IF(E37=2,(D43*$Q$4))+IF(E37=1,(D43*$R$4))</f>
        <v>9.0909090909090912E-2</v>
      </c>
      <c r="G43" s="117"/>
      <c r="H43" s="117"/>
      <c r="I43" s="117"/>
      <c r="J43" s="117"/>
      <c r="K43" s="117"/>
      <c r="L43" s="117"/>
      <c r="M43" s="117"/>
      <c r="N43" s="117"/>
      <c r="O43" s="117"/>
      <c r="P43" s="117"/>
      <c r="Q43" s="117"/>
      <c r="R43" s="117"/>
      <c r="S43" s="234" t="s">
        <v>156</v>
      </c>
      <c r="T43" s="235">
        <f t="shared" si="9"/>
        <v>1</v>
      </c>
      <c r="U43" s="236">
        <f t="shared" si="10"/>
        <v>9.0909090909090912E-2</v>
      </c>
    </row>
    <row r="44" spans="1:23" ht="14.4" customHeight="1">
      <c r="A44" s="205"/>
      <c r="B44" s="126" t="s">
        <v>206</v>
      </c>
      <c r="C44" s="234" t="s">
        <v>156</v>
      </c>
      <c r="D44" s="116">
        <f>IF(C44="Sí",1)+IF(C44="No",0)</f>
        <v>1</v>
      </c>
      <c r="E44" s="207"/>
      <c r="F44" s="127">
        <f>IF(E37=0,(D44*$G$4))+IF(E37=11,(D44*$H$4))+IF(E37=10,(D44*$I$4))+IF(E37=9,(D44*$J$4))+IF(E37=8,(D44*$K$4))+IF(E37=7,(D44*$L$4))+IF(E37=6,(D44*$M$4))+IF(E37=5,(D44*$N$4))+IF(E37=4,(D44*$O$4))+IF(E37=3,(D44*$P$4))+IF(E37=2,(D44*$Q$4))+IF(E37=1,(D44*$R$4))</f>
        <v>9.0909090909090912E-2</v>
      </c>
      <c r="G44" s="117"/>
      <c r="H44" s="117"/>
      <c r="I44" s="117"/>
      <c r="J44" s="117"/>
      <c r="K44" s="117"/>
      <c r="L44" s="117"/>
      <c r="M44" s="117"/>
      <c r="N44" s="117"/>
      <c r="O44" s="117"/>
      <c r="P44" s="117"/>
      <c r="Q44" s="117"/>
      <c r="R44" s="117"/>
      <c r="S44" s="234" t="s">
        <v>156</v>
      </c>
      <c r="T44" s="235">
        <f t="shared" si="9"/>
        <v>1</v>
      </c>
      <c r="U44" s="236">
        <f t="shared" si="10"/>
        <v>9.0909090909090912E-2</v>
      </c>
    </row>
    <row r="45" spans="1:23">
      <c r="A45" s="203" t="s">
        <v>220</v>
      </c>
      <c r="B45" s="126" t="s">
        <v>203</v>
      </c>
      <c r="C45" s="234" t="s">
        <v>156</v>
      </c>
      <c r="D45" s="116">
        <f>IF(C45="Sí",1)+IF(C45="No",0)</f>
        <v>1</v>
      </c>
      <c r="E45" s="207"/>
      <c r="F45" s="127">
        <f>IF(E37=0,(D45*$G$4))+IF(E37=11,(D45*$H$4))+IF(E37=10,(D45*$I$4))+IF(E37=9,(D45*$J$4))+IF(E37=8,(D45*$K$4))+IF(E37=7,(D45*$L$4))+IF(E37=6,(D45*$M$4))+IF(E37=5,(D45*$N$4))+IF(E37=4,(D45*$O$4))+IF(E37=3,(D45*$P$4))+IF(E37=2,(D45*$Q$4))+IF(E37=1,(D45*$R$4))</f>
        <v>9.0909090909090912E-2</v>
      </c>
      <c r="G45" s="117"/>
      <c r="H45" s="117"/>
      <c r="I45" s="117"/>
      <c r="J45" s="117"/>
      <c r="K45" s="117"/>
      <c r="L45" s="117"/>
      <c r="M45" s="117"/>
      <c r="N45" s="117"/>
      <c r="O45" s="117"/>
      <c r="P45" s="117"/>
      <c r="Q45" s="117"/>
      <c r="R45" s="117"/>
      <c r="S45" s="234" t="s">
        <v>156</v>
      </c>
      <c r="T45" s="235">
        <f t="shared" si="9"/>
        <v>1</v>
      </c>
      <c r="U45" s="236">
        <f t="shared" si="10"/>
        <v>9.0909090909090912E-2</v>
      </c>
    </row>
    <row r="46" spans="1:23" ht="15" customHeight="1" thickBot="1">
      <c r="A46" s="204"/>
      <c r="B46" s="126" t="s">
        <v>207</v>
      </c>
      <c r="C46" s="234" t="s">
        <v>156</v>
      </c>
      <c r="D46" s="116">
        <f>IF(C46="Sí",1)+IF(C46="No",0)</f>
        <v>1</v>
      </c>
      <c r="E46" s="207"/>
      <c r="F46" s="127">
        <f>IF(E37=0,(D46*$G$4))+IF(E37=11,(D46*$H$4))+IF(E37=10,(D46*$I$4))+IF(E37=9,(D46*$J$4))+IF(E37=8,(D46*$K$4))+IF(E37=7,(D46*$L$4))+IF(E37=6,(D46*$M$4))+IF(E37=5,(D46*$N$4))+IF(E37=4,(D46*$O$4))+IF(E37=3,(D46*$P$4))+IF(E37=2,(D46*$Q$4))+IF(E37=1,(D46*$R$4))</f>
        <v>9.0909090909090912E-2</v>
      </c>
      <c r="G46" s="117"/>
      <c r="H46" s="117"/>
      <c r="I46" s="117"/>
      <c r="J46" s="117"/>
      <c r="K46" s="117"/>
      <c r="L46" s="117"/>
      <c r="M46" s="117"/>
      <c r="N46" s="117"/>
      <c r="O46" s="117"/>
      <c r="P46" s="117"/>
      <c r="Q46" s="117"/>
      <c r="R46" s="117"/>
      <c r="S46" s="234" t="s">
        <v>156</v>
      </c>
      <c r="T46" s="235">
        <f t="shared" si="9"/>
        <v>1</v>
      </c>
      <c r="U46" s="236">
        <f t="shared" si="10"/>
        <v>9.0909090909090912E-2</v>
      </c>
    </row>
    <row r="47" spans="1:23" ht="29.4" thickBot="1">
      <c r="A47" s="205"/>
      <c r="B47" s="126" t="s">
        <v>210</v>
      </c>
      <c r="C47" s="234" t="s">
        <v>156</v>
      </c>
      <c r="D47" s="116">
        <f t="shared" ref="D47" si="11">IF(C47="Sí",1)+IF(C47="No",0)</f>
        <v>1</v>
      </c>
      <c r="E47" s="208"/>
      <c r="F47" s="127">
        <f>IF(E37=0,(D47*$G$4))+IF(E37=11,(D47*$H$4))+IF(E37=10,(D47*$I$4))+IF(E37=9,(D47*$J$4))+IF(E37=8,(D47*$K$4))+IF(E37=7,(D47*$L$4))+IF(E37=6,(D47*$M$4))+IF(E37=5,(D47*$N$4))+IF(E37=4,(D47*$O$4))+IF(E37=3,(D47*$P$4))+IF(E37=2,(D47*$Q$4))+IF(E37=1,(D47*$R$4))</f>
        <v>9.0909090909090912E-2</v>
      </c>
      <c r="G47" s="117"/>
      <c r="H47" s="117"/>
      <c r="I47" s="117"/>
      <c r="J47" s="117"/>
      <c r="K47" s="117"/>
      <c r="L47" s="117"/>
      <c r="M47" s="117"/>
      <c r="N47" s="117"/>
      <c r="O47" s="117"/>
      <c r="P47" s="117"/>
      <c r="Q47" s="117"/>
      <c r="R47" s="117"/>
      <c r="S47" s="234" t="s">
        <v>156</v>
      </c>
      <c r="T47" s="235">
        <f t="shared" si="9"/>
        <v>1</v>
      </c>
      <c r="U47" s="236">
        <f t="shared" si="10"/>
        <v>9.0909090909090912E-2</v>
      </c>
      <c r="V47" s="226">
        <f>U48</f>
        <v>1.0000000000000002</v>
      </c>
      <c r="W47" s="227">
        <f>IF(U48&gt;=70%,(U48))+IF(U48&lt;=70%,70%)</f>
        <v>1.0000000000000002</v>
      </c>
    </row>
    <row r="48" spans="1:23">
      <c r="B48" s="5"/>
      <c r="C48" s="217"/>
      <c r="D48" s="5"/>
      <c r="E48" s="5"/>
      <c r="F48" s="5"/>
      <c r="G48" s="5"/>
      <c r="H48" s="5"/>
      <c r="I48" s="5"/>
      <c r="J48" s="5"/>
      <c r="K48" s="5"/>
      <c r="L48" s="5"/>
      <c r="M48" s="5"/>
      <c r="N48" s="5"/>
      <c r="O48" s="5"/>
      <c r="P48" s="56"/>
      <c r="Q48" s="56"/>
      <c r="R48" s="56"/>
      <c r="S48" s="217"/>
      <c r="T48" s="217"/>
      <c r="U48" s="228">
        <f>SUM(U37:U47)</f>
        <v>1.0000000000000002</v>
      </c>
    </row>
    <row r="50" spans="1:23" ht="28.8">
      <c r="A50" s="6"/>
      <c r="B50" s="6"/>
      <c r="C50" s="211" t="s">
        <v>213</v>
      </c>
      <c r="D50" s="42"/>
      <c r="E50" s="42"/>
      <c r="F50" s="25" t="s">
        <v>229</v>
      </c>
      <c r="S50" s="211" t="s">
        <v>155</v>
      </c>
      <c r="U50" s="156" t="s">
        <v>222</v>
      </c>
    </row>
    <row r="51" spans="1:23">
      <c r="A51" s="26" t="str">
        <f>'Tabla Resultados FC'!C25</f>
        <v>MTU.2.1</v>
      </c>
      <c r="B51" s="30" t="str">
        <f>'Tabla Resultados FC'!D25</f>
        <v>Autosuficiencia hídrica conectada</v>
      </c>
      <c r="C51" s="212"/>
      <c r="D51" s="42"/>
      <c r="E51" s="42"/>
      <c r="F51" s="128">
        <v>1</v>
      </c>
      <c r="S51" s="212"/>
      <c r="U51" s="157"/>
    </row>
    <row r="52" spans="1:23">
      <c r="A52" s="6"/>
      <c r="B52" s="6"/>
      <c r="C52" s="213"/>
      <c r="D52" s="6"/>
      <c r="E52" s="6"/>
      <c r="F52" s="6"/>
      <c r="G52" s="6"/>
      <c r="H52" s="6"/>
      <c r="I52" s="6"/>
      <c r="J52" s="6"/>
      <c r="K52" s="6"/>
      <c r="L52" s="6"/>
      <c r="M52" s="6"/>
      <c r="N52" s="6"/>
      <c r="O52" s="6"/>
      <c r="P52" s="6"/>
      <c r="Q52" s="6"/>
      <c r="R52" s="6"/>
      <c r="S52" s="213"/>
      <c r="T52" s="213"/>
      <c r="U52" s="223"/>
    </row>
    <row r="53" spans="1:23" ht="28.8">
      <c r="A53" s="203" t="s">
        <v>217</v>
      </c>
      <c r="B53" s="126" t="s">
        <v>200</v>
      </c>
      <c r="C53" s="234" t="s">
        <v>156</v>
      </c>
      <c r="D53" s="116">
        <f>IF(C53="Sí",1)+IF(C53="No",0)</f>
        <v>1</v>
      </c>
      <c r="E53" s="206">
        <f>(COUNTIF(D53:D63,"1"))</f>
        <v>11</v>
      </c>
      <c r="F53" s="127">
        <f>IF(E53=0,(D53*$G$4))+IF(E53=11,(D53*$H$4))+IF(E53=10,(D53*$I$4))+IF(E53=9,(D53*$J$4))+IF(E53=8,(D53*$K$4))+IF(E53=7,(D53*$L$4))+IF(E53=6,(D53*$M$4))+IF(E53=5,(D53*$N$4))+IF(E53=4,(D53*$O$4))+IF(E53=3,(D53*$P$4))+IF(E53=2,(D53*$Q$4))+IF(E53=1,(D53*$R$4))</f>
        <v>9.0909090909090912E-2</v>
      </c>
      <c r="G53" s="117">
        <v>0</v>
      </c>
      <c r="H53" s="117">
        <f>F51/11</f>
        <v>9.0909090909090912E-2</v>
      </c>
      <c r="I53" s="117">
        <f>F51/10</f>
        <v>0.1</v>
      </c>
      <c r="J53" s="117">
        <f>F51/9</f>
        <v>0.1111111111111111</v>
      </c>
      <c r="K53" s="117">
        <f>F51/8</f>
        <v>0.125</v>
      </c>
      <c r="L53" s="117">
        <f>F51/7</f>
        <v>0.14285714285714285</v>
      </c>
      <c r="M53" s="117">
        <f>F51/6</f>
        <v>0.16666666666666666</v>
      </c>
      <c r="N53" s="117">
        <f>F51/5</f>
        <v>0.2</v>
      </c>
      <c r="O53" s="117">
        <f>F51/4</f>
        <v>0.25</v>
      </c>
      <c r="P53" s="117">
        <f>F51/3</f>
        <v>0.33333333333333331</v>
      </c>
      <c r="Q53" s="117">
        <f>F51/2</f>
        <v>0.5</v>
      </c>
      <c r="R53" s="117">
        <f>F51/1</f>
        <v>1</v>
      </c>
      <c r="S53" s="234" t="s">
        <v>156</v>
      </c>
      <c r="T53" s="235">
        <f>IF(S53="Sí",1)+IF(S53="No",0)</f>
        <v>1</v>
      </c>
      <c r="U53" s="236">
        <f>F53*T53</f>
        <v>9.0909090909090912E-2</v>
      </c>
    </row>
    <row r="54" spans="1:23" ht="28.8">
      <c r="A54" s="204"/>
      <c r="B54" s="126" t="s">
        <v>204</v>
      </c>
      <c r="C54" s="234" t="s">
        <v>156</v>
      </c>
      <c r="D54" s="116">
        <f t="shared" ref="D54:D58" si="12">IF(C54="Sí",1)+IF(C54="No",0)</f>
        <v>1</v>
      </c>
      <c r="E54" s="207"/>
      <c r="F54" s="127">
        <f>IF(E53=0,(D54*$G$4))+IF(E53=11,(D54*$H$4))+IF(E53=10,(D54*$I$4))+IF(E53=9,(D54*$J$4))+IF(E53=8,(D54*$K$4))+IF(E53=7,(D54*$L$4))+IF(E53=6,(D54*$M$4))+IF(E53=5,(D54*$N$4))+IF(E53=4,(D54*$O$4))+IF(E53=3,(D54*$P$4))+IF(E53=2,(D54*$Q$4))+IF(E53=1,(D54*$R$4))</f>
        <v>9.0909090909090912E-2</v>
      </c>
      <c r="G54" s="117"/>
      <c r="H54" s="117"/>
      <c r="I54" s="117"/>
      <c r="J54" s="117"/>
      <c r="K54" s="117"/>
      <c r="L54" s="117"/>
      <c r="M54" s="117"/>
      <c r="N54" s="117"/>
      <c r="O54" s="117"/>
      <c r="P54" s="117"/>
      <c r="Q54" s="117"/>
      <c r="R54" s="117"/>
      <c r="S54" s="234" t="s">
        <v>156</v>
      </c>
      <c r="T54" s="235">
        <f t="shared" ref="T54:T63" si="13">IF(S54="Sí",1)+IF(S54="No",0)</f>
        <v>1</v>
      </c>
      <c r="U54" s="236">
        <f t="shared" ref="U54:U63" si="14">F54*T54</f>
        <v>9.0909090909090912E-2</v>
      </c>
    </row>
    <row r="55" spans="1:23" ht="28.8">
      <c r="A55" s="205"/>
      <c r="B55" s="126" t="s">
        <v>208</v>
      </c>
      <c r="C55" s="234" t="s">
        <v>156</v>
      </c>
      <c r="D55" s="116">
        <f t="shared" si="12"/>
        <v>1</v>
      </c>
      <c r="E55" s="207"/>
      <c r="F55" s="127">
        <f>IF(E53=0,(D55*$G$4))+IF(E53=11,(D55*$H$4))+IF(E53=10,(D55*$I$4))+IF(E53=9,(D55*$J$4))+IF(E53=8,(D55*$K$4))+IF(E53=7,(D55*$L$4))+IF(E53=6,(D55*$M$4))+IF(E53=5,(D55*$N$4))+IF(E53=4,(D55*$O$4))+IF(E53=3,(D55*$P$4))+IF(E53=2,(D55*$Q$4))+IF(E53=1,(D55*$R$4))</f>
        <v>9.0909090909090912E-2</v>
      </c>
      <c r="G55" s="117"/>
      <c r="H55" s="117"/>
      <c r="I55" s="117"/>
      <c r="J55" s="117"/>
      <c r="K55" s="117"/>
      <c r="L55" s="117"/>
      <c r="M55" s="117"/>
      <c r="N55" s="117"/>
      <c r="O55" s="117"/>
      <c r="P55" s="117"/>
      <c r="Q55" s="117"/>
      <c r="R55" s="117"/>
      <c r="S55" s="234" t="s">
        <v>156</v>
      </c>
      <c r="T55" s="235">
        <f t="shared" si="13"/>
        <v>1</v>
      </c>
      <c r="U55" s="236">
        <f t="shared" si="14"/>
        <v>9.0909090909090912E-2</v>
      </c>
    </row>
    <row r="56" spans="1:23" ht="28.8">
      <c r="A56" s="203" t="s">
        <v>218</v>
      </c>
      <c r="B56" s="126" t="s">
        <v>201</v>
      </c>
      <c r="C56" s="234" t="s">
        <v>156</v>
      </c>
      <c r="D56" s="116">
        <f t="shared" si="12"/>
        <v>1</v>
      </c>
      <c r="E56" s="207"/>
      <c r="F56" s="127">
        <f>IF(E53=0,(D56*$G$4))+IF(E53=11,(D56*$H$4))+IF(E53=10,(D56*$I$4))+IF(E53=9,(D56*$J$4))+IF(E53=8,(D56*$K$4))+IF(E53=7,(D56*$L$4))+IF(E53=6,(D56*$M$4))+IF(E53=5,(D56*$N$4))+IF(E53=4,(D56*$O$4))+IF(E53=3,(D56*$P$4))+IF(E53=2,(D56*$Q$4))+IF(E53=1,(D56*$R$4))</f>
        <v>9.0909090909090912E-2</v>
      </c>
      <c r="G56" s="117"/>
      <c r="H56" s="117"/>
      <c r="I56" s="117"/>
      <c r="J56" s="117"/>
      <c r="K56" s="117"/>
      <c r="L56" s="117"/>
      <c r="M56" s="117"/>
      <c r="N56" s="117"/>
      <c r="O56" s="117"/>
      <c r="P56" s="117"/>
      <c r="Q56" s="117"/>
      <c r="R56" s="117"/>
      <c r="S56" s="234" t="s">
        <v>156</v>
      </c>
      <c r="T56" s="235">
        <f t="shared" si="13"/>
        <v>1</v>
      </c>
      <c r="U56" s="236">
        <f t="shared" si="14"/>
        <v>9.0909090909090912E-2</v>
      </c>
    </row>
    <row r="57" spans="1:23">
      <c r="A57" s="204"/>
      <c r="B57" s="126" t="s">
        <v>205</v>
      </c>
      <c r="C57" s="234" t="s">
        <v>156</v>
      </c>
      <c r="D57" s="116">
        <f t="shared" si="12"/>
        <v>1</v>
      </c>
      <c r="E57" s="207"/>
      <c r="F57" s="127">
        <f>IF(E53=0,(D57*$G$4))+IF(E53=11,(D57*$H$4))+IF(E53=10,(D57*$I$4))+IF(E53=9,(D57*$J$4))+IF(E53=8,(D57*$K$4))+IF(E53=7,(D57*$L$4))+IF(E53=6,(D57*$M$4))+IF(E53=5,(D57*$N$4))+IF(E53=4,(D57*$O$4))+IF(E53=3,(D57*$P$4))+IF(E53=2,(D57*$Q$4))+IF(E53=1,(D57*$R$4))</f>
        <v>9.0909090909090912E-2</v>
      </c>
      <c r="G57" s="117"/>
      <c r="H57" s="117"/>
      <c r="I57" s="117"/>
      <c r="J57" s="117"/>
      <c r="K57" s="117"/>
      <c r="L57" s="117"/>
      <c r="M57" s="117"/>
      <c r="N57" s="117"/>
      <c r="O57" s="117"/>
      <c r="P57" s="117"/>
      <c r="Q57" s="117"/>
      <c r="R57" s="117"/>
      <c r="S57" s="234" t="s">
        <v>156</v>
      </c>
      <c r="T57" s="235">
        <f t="shared" si="13"/>
        <v>1</v>
      </c>
      <c r="U57" s="236">
        <f t="shared" si="14"/>
        <v>9.0909090909090912E-2</v>
      </c>
    </row>
    <row r="58" spans="1:23">
      <c r="A58" s="205"/>
      <c r="B58" s="126" t="s">
        <v>209</v>
      </c>
      <c r="C58" s="234" t="s">
        <v>156</v>
      </c>
      <c r="D58" s="116">
        <f t="shared" si="12"/>
        <v>1</v>
      </c>
      <c r="E58" s="207"/>
      <c r="F58" s="127">
        <f>IF(E53=0,(D58*$G$4))+IF(E53=11,(D58*$H$4))+IF(E53=10,(D58*$I$4))+IF(E53=9,(D58*$J$4))+IF(E53=8,(D58*$K$4))+IF(E53=7,(D58*$L$4))+IF(E53=6,(D58*$M$4))+IF(E53=5,(D58*$N$4))+IF(E53=4,(D58*$O$4))+IF(E53=3,(D58*$P$4))+IF(E53=2,(D58*$Q$4))+IF(E53=1,(D58*$R$4))</f>
        <v>9.0909090909090912E-2</v>
      </c>
      <c r="G58" s="117"/>
      <c r="H58" s="117"/>
      <c r="I58" s="117"/>
      <c r="J58" s="117"/>
      <c r="K58" s="117"/>
      <c r="L58" s="117"/>
      <c r="M58" s="117"/>
      <c r="N58" s="117"/>
      <c r="O58" s="117"/>
      <c r="P58" s="117"/>
      <c r="Q58" s="117"/>
      <c r="R58" s="117"/>
      <c r="S58" s="234" t="s">
        <v>156</v>
      </c>
      <c r="T58" s="235">
        <f t="shared" si="13"/>
        <v>1</v>
      </c>
      <c r="U58" s="236">
        <f t="shared" si="14"/>
        <v>9.0909090909090912E-2</v>
      </c>
    </row>
    <row r="59" spans="1:23" ht="28.8">
      <c r="A59" s="203" t="s">
        <v>219</v>
      </c>
      <c r="B59" s="126" t="s">
        <v>202</v>
      </c>
      <c r="C59" s="234" t="s">
        <v>156</v>
      </c>
      <c r="D59" s="116">
        <f>IF(C59="Sí",1)+IF(C59="No",0)</f>
        <v>1</v>
      </c>
      <c r="E59" s="207"/>
      <c r="F59" s="127">
        <f>IF(E53=0,(D59*$G$4))+IF(E53=11,(D59*$H$4))+IF(E53=10,(D59*$I$4))+IF(E53=9,(D59*$J$4))+IF(E53=8,(D59*$K$4))+IF(E53=7,(D59*$L$4))+IF(E53=6,(D59*$M$4))+IF(E53=5,(D59*$N$4))+IF(E53=4,(D59*$O$4))+IF(E53=3,(D59*$P$4))+IF(E53=2,(D59*$Q$4))+IF(E53=1,(D59*$R$4))</f>
        <v>9.0909090909090912E-2</v>
      </c>
      <c r="G59" s="117"/>
      <c r="H59" s="117"/>
      <c r="I59" s="117"/>
      <c r="J59" s="117"/>
      <c r="K59" s="117"/>
      <c r="L59" s="117"/>
      <c r="M59" s="117"/>
      <c r="N59" s="117"/>
      <c r="O59" s="117"/>
      <c r="P59" s="117"/>
      <c r="Q59" s="117"/>
      <c r="R59" s="117"/>
      <c r="S59" s="234" t="s">
        <v>156</v>
      </c>
      <c r="T59" s="235">
        <f t="shared" si="13"/>
        <v>1</v>
      </c>
      <c r="U59" s="236">
        <f t="shared" si="14"/>
        <v>9.0909090909090912E-2</v>
      </c>
    </row>
    <row r="60" spans="1:23" ht="14.4" customHeight="1">
      <c r="A60" s="205"/>
      <c r="B60" s="126" t="s">
        <v>206</v>
      </c>
      <c r="C60" s="234" t="s">
        <v>156</v>
      </c>
      <c r="D60" s="116">
        <f>IF(C60="Sí",1)+IF(C60="No",0)</f>
        <v>1</v>
      </c>
      <c r="E60" s="207"/>
      <c r="F60" s="127">
        <f>IF(E53=0,(D60*$G$4))+IF(E53=11,(D60*$H$4))+IF(E53=10,(D60*$I$4))+IF(E53=9,(D60*$J$4))+IF(E53=8,(D60*$K$4))+IF(E53=7,(D60*$L$4))+IF(E53=6,(D60*$M$4))+IF(E53=5,(D60*$N$4))+IF(E53=4,(D60*$O$4))+IF(E53=3,(D60*$P$4))+IF(E53=2,(D60*$Q$4))+IF(E53=1,(D60*$R$4))</f>
        <v>9.0909090909090912E-2</v>
      </c>
      <c r="G60" s="117"/>
      <c r="H60" s="117"/>
      <c r="I60" s="117"/>
      <c r="J60" s="117"/>
      <c r="K60" s="117"/>
      <c r="L60" s="117"/>
      <c r="M60" s="117"/>
      <c r="N60" s="117"/>
      <c r="O60" s="117"/>
      <c r="P60" s="117"/>
      <c r="Q60" s="117"/>
      <c r="R60" s="117"/>
      <c r="S60" s="234" t="s">
        <v>156</v>
      </c>
      <c r="T60" s="235">
        <f t="shared" si="13"/>
        <v>1</v>
      </c>
      <c r="U60" s="236">
        <f t="shared" si="14"/>
        <v>9.0909090909090912E-2</v>
      </c>
    </row>
    <row r="61" spans="1:23">
      <c r="A61" s="203" t="s">
        <v>220</v>
      </c>
      <c r="B61" s="126" t="s">
        <v>203</v>
      </c>
      <c r="C61" s="234" t="s">
        <v>156</v>
      </c>
      <c r="D61" s="116">
        <f>IF(C61="Sí",1)+IF(C61="No",0)</f>
        <v>1</v>
      </c>
      <c r="E61" s="207"/>
      <c r="F61" s="127">
        <f>IF(E53=0,(D61*$G$4))+IF(E53=11,(D61*$H$4))+IF(E53=10,(D61*$I$4))+IF(E53=9,(D61*$J$4))+IF(E53=8,(D61*$K$4))+IF(E53=7,(D61*$L$4))+IF(E53=6,(D61*$M$4))+IF(E53=5,(D61*$N$4))+IF(E53=4,(D61*$O$4))+IF(E53=3,(D61*$P$4))+IF(E53=2,(D61*$Q$4))+IF(E53=1,(D61*$R$4))</f>
        <v>9.0909090909090912E-2</v>
      </c>
      <c r="G61" s="117"/>
      <c r="H61" s="117"/>
      <c r="I61" s="117"/>
      <c r="J61" s="117"/>
      <c r="K61" s="117"/>
      <c r="L61" s="117"/>
      <c r="M61" s="117"/>
      <c r="N61" s="117"/>
      <c r="O61" s="117"/>
      <c r="P61" s="117"/>
      <c r="Q61" s="117"/>
      <c r="R61" s="117"/>
      <c r="S61" s="234" t="s">
        <v>156</v>
      </c>
      <c r="T61" s="235">
        <f t="shared" si="13"/>
        <v>1</v>
      </c>
      <c r="U61" s="236">
        <f t="shared" si="14"/>
        <v>9.0909090909090912E-2</v>
      </c>
    </row>
    <row r="62" spans="1:23" ht="15" customHeight="1" thickBot="1">
      <c r="A62" s="204"/>
      <c r="B62" s="126" t="s">
        <v>207</v>
      </c>
      <c r="C62" s="234" t="s">
        <v>156</v>
      </c>
      <c r="D62" s="116">
        <f>IF(C62="Sí",1)+IF(C62="No",0)</f>
        <v>1</v>
      </c>
      <c r="E62" s="207"/>
      <c r="F62" s="127">
        <f>IF(E53=0,(D62*$G$4))+IF(E53=11,(D62*$H$4))+IF(E53=10,(D62*$I$4))+IF(E53=9,(D62*$J$4))+IF(E53=8,(D62*$K$4))+IF(E53=7,(D62*$L$4))+IF(E53=6,(D62*$M$4))+IF(E53=5,(D62*$N$4))+IF(E53=4,(D62*$O$4))+IF(E53=3,(D62*$P$4))+IF(E53=2,(D62*$Q$4))+IF(E53=1,(D62*$R$4))</f>
        <v>9.0909090909090912E-2</v>
      </c>
      <c r="G62" s="117"/>
      <c r="H62" s="117"/>
      <c r="I62" s="117"/>
      <c r="J62" s="117"/>
      <c r="K62" s="117"/>
      <c r="L62" s="117"/>
      <c r="M62" s="117"/>
      <c r="N62" s="117"/>
      <c r="O62" s="117"/>
      <c r="P62" s="117"/>
      <c r="Q62" s="117"/>
      <c r="R62" s="117"/>
      <c r="S62" s="234" t="s">
        <v>156</v>
      </c>
      <c r="T62" s="235">
        <f t="shared" si="13"/>
        <v>1</v>
      </c>
      <c r="U62" s="236">
        <f t="shared" si="14"/>
        <v>9.0909090909090912E-2</v>
      </c>
    </row>
    <row r="63" spans="1:23" ht="29.4" thickBot="1">
      <c r="A63" s="205"/>
      <c r="B63" s="126" t="s">
        <v>210</v>
      </c>
      <c r="C63" s="234" t="s">
        <v>156</v>
      </c>
      <c r="D63" s="116">
        <f t="shared" ref="D63" si="15">IF(C63="Sí",1)+IF(C63="No",0)</f>
        <v>1</v>
      </c>
      <c r="E63" s="208"/>
      <c r="F63" s="127">
        <f>IF(E53=0,(D63*$G$4))+IF(E53=11,(D63*$H$4))+IF(E53=10,(D63*$I$4))+IF(E53=9,(D63*$J$4))+IF(E53=8,(D63*$K$4))+IF(E53=7,(D63*$L$4))+IF(E53=6,(D63*$M$4))+IF(E53=5,(D63*$N$4))+IF(E53=4,(D63*$O$4))+IF(E53=3,(D63*$P$4))+IF(E53=2,(D63*$Q$4))+IF(E53=1,(D63*$R$4))</f>
        <v>9.0909090909090912E-2</v>
      </c>
      <c r="G63" s="117"/>
      <c r="H63" s="117"/>
      <c r="I63" s="117"/>
      <c r="J63" s="117"/>
      <c r="K63" s="117"/>
      <c r="L63" s="117"/>
      <c r="M63" s="117"/>
      <c r="N63" s="117"/>
      <c r="O63" s="117"/>
      <c r="P63" s="117"/>
      <c r="Q63" s="117"/>
      <c r="R63" s="117"/>
      <c r="S63" s="234" t="s">
        <v>156</v>
      </c>
      <c r="T63" s="235">
        <f t="shared" si="13"/>
        <v>1</v>
      </c>
      <c r="U63" s="236">
        <f t="shared" si="14"/>
        <v>9.0909090909090912E-2</v>
      </c>
      <c r="V63" s="226">
        <f>U64</f>
        <v>1.0000000000000002</v>
      </c>
      <c r="W63" s="227">
        <f>IF(U64&gt;=70%,(U64))+IF(U64&lt;=70%,70%)</f>
        <v>1.0000000000000002</v>
      </c>
    </row>
    <row r="64" spans="1:23">
      <c r="B64" s="5"/>
      <c r="C64" s="217"/>
      <c r="D64" s="5"/>
      <c r="E64" s="5"/>
      <c r="F64" s="5"/>
      <c r="G64" s="5"/>
      <c r="H64" s="5"/>
      <c r="I64" s="5"/>
      <c r="J64" s="5"/>
      <c r="K64" s="5"/>
      <c r="L64" s="5"/>
      <c r="M64" s="5"/>
      <c r="N64" s="5"/>
      <c r="O64" s="5"/>
      <c r="P64" s="56"/>
      <c r="Q64" s="56"/>
      <c r="R64" s="56"/>
      <c r="S64" s="217"/>
      <c r="T64" s="217"/>
      <c r="U64" s="228">
        <f>SUM(U53:U63)</f>
        <v>1.0000000000000002</v>
      </c>
    </row>
    <row r="66" spans="1:23" ht="28.8">
      <c r="A66" s="6"/>
      <c r="B66" s="6"/>
      <c r="C66" s="211" t="s">
        <v>213</v>
      </c>
      <c r="D66" s="42"/>
      <c r="E66" s="42"/>
      <c r="F66" s="25" t="s">
        <v>229</v>
      </c>
      <c r="S66" s="211" t="s">
        <v>155</v>
      </c>
      <c r="U66" s="156" t="s">
        <v>222</v>
      </c>
    </row>
    <row r="67" spans="1:23">
      <c r="A67" s="26" t="str">
        <f>'Tabla Resultados FC'!C26</f>
        <v>MTU.2.2</v>
      </c>
      <c r="B67" s="30" t="str">
        <f>'Tabla Resultados FC'!D26</f>
        <v>Eficiencia en la producción, tratamiento  de las aguas y consumo hídrico</v>
      </c>
      <c r="C67" s="212"/>
      <c r="D67" s="42"/>
      <c r="E67" s="42"/>
      <c r="F67" s="128">
        <v>1</v>
      </c>
      <c r="S67" s="212"/>
      <c r="U67" s="157"/>
    </row>
    <row r="68" spans="1:23">
      <c r="A68" s="6"/>
      <c r="B68" s="6"/>
      <c r="C68" s="213"/>
      <c r="D68" s="6"/>
      <c r="E68" s="6"/>
      <c r="F68" s="6"/>
      <c r="G68" s="6"/>
      <c r="H68" s="6"/>
      <c r="I68" s="6"/>
      <c r="J68" s="6"/>
      <c r="K68" s="6"/>
      <c r="L68" s="6"/>
      <c r="M68" s="6"/>
      <c r="N68" s="6"/>
      <c r="O68" s="6"/>
      <c r="P68" s="6"/>
      <c r="Q68" s="6"/>
      <c r="R68" s="6"/>
      <c r="S68" s="213"/>
      <c r="T68" s="213"/>
      <c r="U68" s="223"/>
    </row>
    <row r="69" spans="1:23" ht="28.8">
      <c r="A69" s="203" t="s">
        <v>217</v>
      </c>
      <c r="B69" s="126" t="s">
        <v>200</v>
      </c>
      <c r="C69" s="234" t="s">
        <v>156</v>
      </c>
      <c r="D69" s="116">
        <f>IF(C69="Sí",1)+IF(C69="No",0)</f>
        <v>1</v>
      </c>
      <c r="E69" s="206">
        <f>(COUNTIF(D69:D79,"1"))</f>
        <v>11</v>
      </c>
      <c r="F69" s="127">
        <f>IF(E69=0,(D69*$G$4))+IF(E69=11,(D69*$H$4))+IF(E69=10,(D69*$I$4))+IF(E69=9,(D69*$J$4))+IF(E69=8,(D69*$K$4))+IF(E69=7,(D69*$L$4))+IF(E69=6,(D69*$M$4))+IF(E69=5,(D69*$N$4))+IF(E69=4,(D69*$O$4))+IF(E69=3,(D69*$P$4))+IF(E69=2,(D69*$Q$4))+IF(E69=1,(D69*$R$4))</f>
        <v>9.0909090909090912E-2</v>
      </c>
      <c r="G69" s="117">
        <v>0</v>
      </c>
      <c r="H69" s="117">
        <f>F67/11</f>
        <v>9.0909090909090912E-2</v>
      </c>
      <c r="I69" s="117">
        <f>F67/10</f>
        <v>0.1</v>
      </c>
      <c r="J69" s="117">
        <f>F67/9</f>
        <v>0.1111111111111111</v>
      </c>
      <c r="K69" s="117">
        <f>F67/8</f>
        <v>0.125</v>
      </c>
      <c r="L69" s="117">
        <f>F67/7</f>
        <v>0.14285714285714285</v>
      </c>
      <c r="M69" s="117">
        <f>F67/6</f>
        <v>0.16666666666666666</v>
      </c>
      <c r="N69" s="117">
        <f>F67/5</f>
        <v>0.2</v>
      </c>
      <c r="O69" s="117">
        <f>F67/4</f>
        <v>0.25</v>
      </c>
      <c r="P69" s="117">
        <f>F67/3</f>
        <v>0.33333333333333331</v>
      </c>
      <c r="Q69" s="117">
        <f>F67/2</f>
        <v>0.5</v>
      </c>
      <c r="R69" s="117">
        <f>F67/1</f>
        <v>1</v>
      </c>
      <c r="S69" s="234" t="s">
        <v>156</v>
      </c>
      <c r="T69" s="235">
        <f>IF(S69="Sí",1)+IF(S69="No",0)</f>
        <v>1</v>
      </c>
      <c r="U69" s="236">
        <f>F69*T69</f>
        <v>9.0909090909090912E-2</v>
      </c>
    </row>
    <row r="70" spans="1:23" ht="28.8">
      <c r="A70" s="204"/>
      <c r="B70" s="126" t="s">
        <v>204</v>
      </c>
      <c r="C70" s="234" t="s">
        <v>156</v>
      </c>
      <c r="D70" s="116">
        <f t="shared" ref="D70:D74" si="16">IF(C70="Sí",1)+IF(C70="No",0)</f>
        <v>1</v>
      </c>
      <c r="E70" s="207"/>
      <c r="F70" s="127">
        <f>IF(E69=0,(D70*$G$4))+IF(E69=11,(D70*$H$4))+IF(E69=10,(D70*$I$4))+IF(E69=9,(D70*$J$4))+IF(E69=8,(D70*$K$4))+IF(E69=7,(D70*$L$4))+IF(E69=6,(D70*$M$4))+IF(E69=5,(D70*$N$4))+IF(E69=4,(D70*$O$4))+IF(E69=3,(D70*$P$4))+IF(E69=2,(D70*$Q$4))+IF(E69=1,(D70*$R$4))</f>
        <v>9.0909090909090912E-2</v>
      </c>
      <c r="G70" s="117"/>
      <c r="H70" s="117"/>
      <c r="I70" s="117"/>
      <c r="J70" s="117"/>
      <c r="K70" s="117"/>
      <c r="L70" s="117"/>
      <c r="M70" s="117"/>
      <c r="N70" s="117"/>
      <c r="O70" s="117"/>
      <c r="P70" s="117"/>
      <c r="Q70" s="117"/>
      <c r="R70" s="117"/>
      <c r="S70" s="234" t="s">
        <v>156</v>
      </c>
      <c r="T70" s="235">
        <f t="shared" ref="T70:T79" si="17">IF(S70="Sí",1)+IF(S70="No",0)</f>
        <v>1</v>
      </c>
      <c r="U70" s="236">
        <f t="shared" ref="U70:U79" si="18">F70*T70</f>
        <v>9.0909090909090912E-2</v>
      </c>
    </row>
    <row r="71" spans="1:23" ht="28.8">
      <c r="A71" s="205"/>
      <c r="B71" s="126" t="s">
        <v>208</v>
      </c>
      <c r="C71" s="234" t="s">
        <v>156</v>
      </c>
      <c r="D71" s="116">
        <f t="shared" si="16"/>
        <v>1</v>
      </c>
      <c r="E71" s="207"/>
      <c r="F71" s="127">
        <f>IF(E69=0,(D71*$G$4))+IF(E69=11,(D71*$H$4))+IF(E69=10,(D71*$I$4))+IF(E69=9,(D71*$J$4))+IF(E69=8,(D71*$K$4))+IF(E69=7,(D71*$L$4))+IF(E69=6,(D71*$M$4))+IF(E69=5,(D71*$N$4))+IF(E69=4,(D71*$O$4))+IF(E69=3,(D71*$P$4))+IF(E69=2,(D71*$Q$4))+IF(E69=1,(D71*$R$4))</f>
        <v>9.0909090909090912E-2</v>
      </c>
      <c r="G71" s="117"/>
      <c r="H71" s="117"/>
      <c r="I71" s="117"/>
      <c r="J71" s="117"/>
      <c r="K71" s="117"/>
      <c r="L71" s="117"/>
      <c r="M71" s="117"/>
      <c r="N71" s="117"/>
      <c r="O71" s="117"/>
      <c r="P71" s="117"/>
      <c r="Q71" s="117"/>
      <c r="R71" s="117"/>
      <c r="S71" s="234" t="s">
        <v>156</v>
      </c>
      <c r="T71" s="235">
        <f t="shared" si="17"/>
        <v>1</v>
      </c>
      <c r="U71" s="236">
        <f t="shared" si="18"/>
        <v>9.0909090909090912E-2</v>
      </c>
    </row>
    <row r="72" spans="1:23" ht="28.8">
      <c r="A72" s="203" t="s">
        <v>218</v>
      </c>
      <c r="B72" s="126" t="s">
        <v>201</v>
      </c>
      <c r="C72" s="234" t="s">
        <v>156</v>
      </c>
      <c r="D72" s="116">
        <f t="shared" si="16"/>
        <v>1</v>
      </c>
      <c r="E72" s="207"/>
      <c r="F72" s="127">
        <f>IF(E69=0,(D72*$G$4))+IF(E69=11,(D72*$H$4))+IF(E69=10,(D72*$I$4))+IF(E69=9,(D72*$J$4))+IF(E69=8,(D72*$K$4))+IF(E69=7,(D72*$L$4))+IF(E69=6,(D72*$M$4))+IF(E69=5,(D72*$N$4))+IF(E69=4,(D72*$O$4))+IF(E69=3,(D72*$P$4))+IF(E69=2,(D72*$Q$4))+IF(E69=1,(D72*$R$4))</f>
        <v>9.0909090909090912E-2</v>
      </c>
      <c r="G72" s="117"/>
      <c r="H72" s="117"/>
      <c r="I72" s="117"/>
      <c r="J72" s="117"/>
      <c r="K72" s="117"/>
      <c r="L72" s="117"/>
      <c r="M72" s="117"/>
      <c r="N72" s="117"/>
      <c r="O72" s="117"/>
      <c r="P72" s="117"/>
      <c r="Q72" s="117"/>
      <c r="R72" s="117"/>
      <c r="S72" s="234" t="s">
        <v>156</v>
      </c>
      <c r="T72" s="235">
        <f t="shared" si="17"/>
        <v>1</v>
      </c>
      <c r="U72" s="236">
        <f t="shared" si="18"/>
        <v>9.0909090909090912E-2</v>
      </c>
    </row>
    <row r="73" spans="1:23">
      <c r="A73" s="204"/>
      <c r="B73" s="126" t="s">
        <v>205</v>
      </c>
      <c r="C73" s="234" t="s">
        <v>156</v>
      </c>
      <c r="D73" s="116">
        <f t="shared" si="16"/>
        <v>1</v>
      </c>
      <c r="E73" s="207"/>
      <c r="F73" s="127">
        <f>IF(E69=0,(D73*$G$4))+IF(E69=11,(D73*$H$4))+IF(E69=10,(D73*$I$4))+IF(E69=9,(D73*$J$4))+IF(E69=8,(D73*$K$4))+IF(E69=7,(D73*$L$4))+IF(E69=6,(D73*$M$4))+IF(E69=5,(D73*$N$4))+IF(E69=4,(D73*$O$4))+IF(E69=3,(D73*$P$4))+IF(E69=2,(D73*$Q$4))+IF(E69=1,(D73*$R$4))</f>
        <v>9.0909090909090912E-2</v>
      </c>
      <c r="G73" s="117"/>
      <c r="H73" s="117"/>
      <c r="I73" s="117"/>
      <c r="J73" s="117"/>
      <c r="K73" s="117"/>
      <c r="L73" s="117"/>
      <c r="M73" s="117"/>
      <c r="N73" s="117"/>
      <c r="O73" s="117"/>
      <c r="P73" s="117"/>
      <c r="Q73" s="117"/>
      <c r="R73" s="117"/>
      <c r="S73" s="234" t="s">
        <v>156</v>
      </c>
      <c r="T73" s="235">
        <f t="shared" si="17"/>
        <v>1</v>
      </c>
      <c r="U73" s="236">
        <f t="shared" si="18"/>
        <v>9.0909090909090912E-2</v>
      </c>
    </row>
    <row r="74" spans="1:23">
      <c r="A74" s="205"/>
      <c r="B74" s="126" t="s">
        <v>209</v>
      </c>
      <c r="C74" s="234" t="s">
        <v>156</v>
      </c>
      <c r="D74" s="116">
        <f t="shared" si="16"/>
        <v>1</v>
      </c>
      <c r="E74" s="207"/>
      <c r="F74" s="127">
        <f>IF(E69=0,(D74*$G$4))+IF(E69=11,(D74*$H$4))+IF(E69=10,(D74*$I$4))+IF(E69=9,(D74*$J$4))+IF(E69=8,(D74*$K$4))+IF(E69=7,(D74*$L$4))+IF(E69=6,(D74*$M$4))+IF(E69=5,(D74*$N$4))+IF(E69=4,(D74*$O$4))+IF(E69=3,(D74*$P$4))+IF(E69=2,(D74*$Q$4))+IF(E69=1,(D74*$R$4))</f>
        <v>9.0909090909090912E-2</v>
      </c>
      <c r="G74" s="117"/>
      <c r="H74" s="117"/>
      <c r="I74" s="117"/>
      <c r="J74" s="117"/>
      <c r="K74" s="117"/>
      <c r="L74" s="117"/>
      <c r="M74" s="117"/>
      <c r="N74" s="117"/>
      <c r="O74" s="117"/>
      <c r="P74" s="117"/>
      <c r="Q74" s="117"/>
      <c r="R74" s="117"/>
      <c r="S74" s="234" t="s">
        <v>156</v>
      </c>
      <c r="T74" s="235">
        <f t="shared" si="17"/>
        <v>1</v>
      </c>
      <c r="U74" s="236">
        <f t="shared" si="18"/>
        <v>9.0909090909090912E-2</v>
      </c>
    </row>
    <row r="75" spans="1:23" ht="28.8">
      <c r="A75" s="203" t="s">
        <v>219</v>
      </c>
      <c r="B75" s="126" t="s">
        <v>202</v>
      </c>
      <c r="C75" s="234" t="s">
        <v>156</v>
      </c>
      <c r="D75" s="116">
        <f>IF(C75="Sí",1)+IF(C75="No",0)</f>
        <v>1</v>
      </c>
      <c r="E75" s="207"/>
      <c r="F75" s="127">
        <f>IF(E69=0,(D75*$G$4))+IF(E69=11,(D75*$H$4))+IF(E69=10,(D75*$I$4))+IF(E69=9,(D75*$J$4))+IF(E69=8,(D75*$K$4))+IF(E69=7,(D75*$L$4))+IF(E69=6,(D75*$M$4))+IF(E69=5,(D75*$N$4))+IF(E69=4,(D75*$O$4))+IF(E69=3,(D75*$P$4))+IF(E69=2,(D75*$Q$4))+IF(E69=1,(D75*$R$4))</f>
        <v>9.0909090909090912E-2</v>
      </c>
      <c r="G75" s="117"/>
      <c r="H75" s="117"/>
      <c r="I75" s="117"/>
      <c r="J75" s="117"/>
      <c r="K75" s="117"/>
      <c r="L75" s="117"/>
      <c r="M75" s="117"/>
      <c r="N75" s="117"/>
      <c r="O75" s="117"/>
      <c r="P75" s="117"/>
      <c r="Q75" s="117"/>
      <c r="R75" s="117"/>
      <c r="S75" s="234" t="s">
        <v>156</v>
      </c>
      <c r="T75" s="235">
        <f t="shared" si="17"/>
        <v>1</v>
      </c>
      <c r="U75" s="236">
        <f t="shared" si="18"/>
        <v>9.0909090909090912E-2</v>
      </c>
    </row>
    <row r="76" spans="1:23" ht="14.4" customHeight="1">
      <c r="A76" s="205"/>
      <c r="B76" s="126" t="s">
        <v>206</v>
      </c>
      <c r="C76" s="234" t="s">
        <v>156</v>
      </c>
      <c r="D76" s="116">
        <f>IF(C76="Sí",1)+IF(C76="No",0)</f>
        <v>1</v>
      </c>
      <c r="E76" s="207"/>
      <c r="F76" s="127">
        <f>IF(E69=0,(D76*$G$4))+IF(E69=11,(D76*$H$4))+IF(E69=10,(D76*$I$4))+IF(E69=9,(D76*$J$4))+IF(E69=8,(D76*$K$4))+IF(E69=7,(D76*$L$4))+IF(E69=6,(D76*$M$4))+IF(E69=5,(D76*$N$4))+IF(E69=4,(D76*$O$4))+IF(E69=3,(D76*$P$4))+IF(E69=2,(D76*$Q$4))+IF(E69=1,(D76*$R$4))</f>
        <v>9.0909090909090912E-2</v>
      </c>
      <c r="G76" s="117"/>
      <c r="H76" s="117"/>
      <c r="I76" s="117"/>
      <c r="J76" s="117"/>
      <c r="K76" s="117"/>
      <c r="L76" s="117"/>
      <c r="M76" s="117"/>
      <c r="N76" s="117"/>
      <c r="O76" s="117"/>
      <c r="P76" s="117"/>
      <c r="Q76" s="117"/>
      <c r="R76" s="117"/>
      <c r="S76" s="234" t="s">
        <v>156</v>
      </c>
      <c r="T76" s="235">
        <f t="shared" si="17"/>
        <v>1</v>
      </c>
      <c r="U76" s="236">
        <f t="shared" si="18"/>
        <v>9.0909090909090912E-2</v>
      </c>
    </row>
    <row r="77" spans="1:23">
      <c r="A77" s="203" t="s">
        <v>220</v>
      </c>
      <c r="B77" s="126" t="s">
        <v>203</v>
      </c>
      <c r="C77" s="234" t="s">
        <v>156</v>
      </c>
      <c r="D77" s="116">
        <f>IF(C77="Sí",1)+IF(C77="No",0)</f>
        <v>1</v>
      </c>
      <c r="E77" s="207"/>
      <c r="F77" s="127">
        <f>IF(E69=0,(D77*$G$4))+IF(E69=11,(D77*$H$4))+IF(E69=10,(D77*$I$4))+IF(E69=9,(D77*$J$4))+IF(E69=8,(D77*$K$4))+IF(E69=7,(D77*$L$4))+IF(E69=6,(D77*$M$4))+IF(E69=5,(D77*$N$4))+IF(E69=4,(D77*$O$4))+IF(E69=3,(D77*$P$4))+IF(E69=2,(D77*$Q$4))+IF(E69=1,(D77*$R$4))</f>
        <v>9.0909090909090912E-2</v>
      </c>
      <c r="G77" s="117"/>
      <c r="H77" s="117"/>
      <c r="I77" s="117"/>
      <c r="J77" s="117"/>
      <c r="K77" s="117"/>
      <c r="L77" s="117"/>
      <c r="M77" s="117"/>
      <c r="N77" s="117"/>
      <c r="O77" s="117"/>
      <c r="P77" s="117"/>
      <c r="Q77" s="117"/>
      <c r="R77" s="117"/>
      <c r="S77" s="234" t="s">
        <v>156</v>
      </c>
      <c r="T77" s="235">
        <f t="shared" si="17"/>
        <v>1</v>
      </c>
      <c r="U77" s="236">
        <f t="shared" si="18"/>
        <v>9.0909090909090912E-2</v>
      </c>
    </row>
    <row r="78" spans="1:23" ht="15" customHeight="1" thickBot="1">
      <c r="A78" s="204"/>
      <c r="B78" s="126" t="s">
        <v>207</v>
      </c>
      <c r="C78" s="234" t="s">
        <v>156</v>
      </c>
      <c r="D78" s="116">
        <f>IF(C78="Sí",1)+IF(C78="No",0)</f>
        <v>1</v>
      </c>
      <c r="E78" s="207"/>
      <c r="F78" s="127">
        <f>IF(E69=0,(D78*$G$4))+IF(E69=11,(D78*$H$4))+IF(E69=10,(D78*$I$4))+IF(E69=9,(D78*$J$4))+IF(E69=8,(D78*$K$4))+IF(E69=7,(D78*$L$4))+IF(E69=6,(D78*$M$4))+IF(E69=5,(D78*$N$4))+IF(E69=4,(D78*$O$4))+IF(E69=3,(D78*$P$4))+IF(E69=2,(D78*$Q$4))+IF(E69=1,(D78*$R$4))</f>
        <v>9.0909090909090912E-2</v>
      </c>
      <c r="G78" s="117"/>
      <c r="H78" s="117"/>
      <c r="I78" s="117"/>
      <c r="J78" s="117"/>
      <c r="K78" s="117"/>
      <c r="L78" s="117"/>
      <c r="M78" s="117"/>
      <c r="N78" s="117"/>
      <c r="O78" s="117"/>
      <c r="P78" s="117"/>
      <c r="Q78" s="117"/>
      <c r="R78" s="117"/>
      <c r="S78" s="234" t="s">
        <v>156</v>
      </c>
      <c r="T78" s="235">
        <f t="shared" si="17"/>
        <v>1</v>
      </c>
      <c r="U78" s="236">
        <f t="shared" si="18"/>
        <v>9.0909090909090912E-2</v>
      </c>
    </row>
    <row r="79" spans="1:23" ht="29.4" thickBot="1">
      <c r="A79" s="205"/>
      <c r="B79" s="126" t="s">
        <v>210</v>
      </c>
      <c r="C79" s="234" t="s">
        <v>156</v>
      </c>
      <c r="D79" s="116">
        <f t="shared" ref="D79" si="19">IF(C79="Sí",1)+IF(C79="No",0)</f>
        <v>1</v>
      </c>
      <c r="E79" s="208"/>
      <c r="F79" s="127">
        <f>IF(E69=0,(D79*$G$4))+IF(E69=11,(D79*$H$4))+IF(E69=10,(D79*$I$4))+IF(E69=9,(D79*$J$4))+IF(E69=8,(D79*$K$4))+IF(E69=7,(D79*$L$4))+IF(E69=6,(D79*$M$4))+IF(E69=5,(D79*$N$4))+IF(E69=4,(D79*$O$4))+IF(E69=3,(D79*$P$4))+IF(E69=2,(D79*$Q$4))+IF(E69=1,(D79*$R$4))</f>
        <v>9.0909090909090912E-2</v>
      </c>
      <c r="G79" s="117"/>
      <c r="H79" s="117"/>
      <c r="I79" s="117"/>
      <c r="J79" s="117"/>
      <c r="K79" s="117"/>
      <c r="L79" s="117"/>
      <c r="M79" s="117"/>
      <c r="N79" s="117"/>
      <c r="O79" s="117"/>
      <c r="P79" s="117"/>
      <c r="Q79" s="117"/>
      <c r="R79" s="117"/>
      <c r="S79" s="234" t="s">
        <v>156</v>
      </c>
      <c r="T79" s="235">
        <f t="shared" si="17"/>
        <v>1</v>
      </c>
      <c r="U79" s="236">
        <f t="shared" si="18"/>
        <v>9.0909090909090912E-2</v>
      </c>
      <c r="V79" s="226">
        <f>U80</f>
        <v>1.0000000000000002</v>
      </c>
      <c r="W79" s="227">
        <f>IF(U80&gt;=70%,(U80))+IF(U80&lt;=70%,70%)</f>
        <v>1.0000000000000002</v>
      </c>
    </row>
    <row r="80" spans="1:23">
      <c r="B80" s="5"/>
      <c r="C80" s="217"/>
      <c r="D80" s="5"/>
      <c r="E80" s="5"/>
      <c r="F80" s="5"/>
      <c r="G80" s="5"/>
      <c r="H80" s="5"/>
      <c r="I80" s="5"/>
      <c r="J80" s="5"/>
      <c r="K80" s="5"/>
      <c r="L80" s="5"/>
      <c r="M80" s="5"/>
      <c r="N80" s="5"/>
      <c r="O80" s="5"/>
      <c r="P80" s="56"/>
      <c r="Q80" s="56"/>
      <c r="R80" s="56"/>
      <c r="S80" s="217"/>
      <c r="T80" s="217"/>
      <c r="U80" s="228">
        <f>SUM(U69:U79)</f>
        <v>1.0000000000000002</v>
      </c>
    </row>
    <row r="82" spans="1:23" ht="28.8">
      <c r="A82" s="6"/>
      <c r="B82" s="6"/>
      <c r="C82" s="211" t="s">
        <v>213</v>
      </c>
      <c r="D82" s="42"/>
      <c r="E82" s="42"/>
      <c r="F82" s="25" t="s">
        <v>229</v>
      </c>
      <c r="S82" s="211" t="s">
        <v>155</v>
      </c>
      <c r="U82" s="156" t="s">
        <v>222</v>
      </c>
    </row>
    <row r="83" spans="1:23">
      <c r="A83" s="26" t="str">
        <f>'Tabla Resultados FC'!C27</f>
        <v>MTU.2.3</v>
      </c>
      <c r="B83" s="30" t="str">
        <f>'Tabla Resultados FC'!D27</f>
        <v>Potenciación de las SbN</v>
      </c>
      <c r="C83" s="212"/>
      <c r="D83" s="42"/>
      <c r="E83" s="42"/>
      <c r="F83" s="128">
        <v>1</v>
      </c>
      <c r="S83" s="212"/>
      <c r="U83" s="157"/>
    </row>
    <row r="84" spans="1:23">
      <c r="A84" s="6"/>
      <c r="B84" s="6"/>
      <c r="C84" s="213"/>
      <c r="D84" s="6"/>
      <c r="E84" s="6"/>
      <c r="F84" s="6"/>
      <c r="G84" s="6"/>
      <c r="H84" s="6"/>
      <c r="I84" s="6"/>
      <c r="J84" s="6"/>
      <c r="K84" s="6"/>
      <c r="L84" s="6"/>
      <c r="M84" s="6"/>
      <c r="N84" s="6"/>
      <c r="O84" s="6"/>
      <c r="P84" s="6"/>
      <c r="Q84" s="6"/>
      <c r="R84" s="6"/>
      <c r="S84" s="213"/>
      <c r="T84" s="213"/>
      <c r="U84" s="223"/>
    </row>
    <row r="85" spans="1:23" ht="28.8">
      <c r="A85" s="203" t="s">
        <v>217</v>
      </c>
      <c r="B85" s="126" t="s">
        <v>200</v>
      </c>
      <c r="C85" s="234" t="s">
        <v>156</v>
      </c>
      <c r="D85" s="116">
        <f>IF(C85="Sí",1)+IF(C85="No",0)</f>
        <v>1</v>
      </c>
      <c r="E85" s="206">
        <f>(COUNTIF(D85:D95,"1"))</f>
        <v>11</v>
      </c>
      <c r="F85" s="127">
        <f>IF(E85=0,(D85*$G$4))+IF(E85=11,(D85*$H$4))+IF(E85=10,(D85*$I$4))+IF(E85=9,(D85*$J$4))+IF(E85=8,(D85*$K$4))+IF(E85=7,(D85*$L$4))+IF(E85=6,(D85*$M$4))+IF(E85=5,(D85*$N$4))+IF(E85=4,(D85*$O$4))+IF(E85=3,(D85*$P$4))+IF(E85=2,(D85*$Q$4))+IF(E85=1,(D85*$R$4))</f>
        <v>9.0909090909090912E-2</v>
      </c>
      <c r="G85" s="117">
        <v>0</v>
      </c>
      <c r="H85" s="117">
        <f>F83/11</f>
        <v>9.0909090909090912E-2</v>
      </c>
      <c r="I85" s="117">
        <f>F83/10</f>
        <v>0.1</v>
      </c>
      <c r="J85" s="117">
        <f>F83/9</f>
        <v>0.1111111111111111</v>
      </c>
      <c r="K85" s="117">
        <f>F83/8</f>
        <v>0.125</v>
      </c>
      <c r="L85" s="117">
        <f>F83/7</f>
        <v>0.14285714285714285</v>
      </c>
      <c r="M85" s="117">
        <f>F83/6</f>
        <v>0.16666666666666666</v>
      </c>
      <c r="N85" s="117">
        <f>F83/5</f>
        <v>0.2</v>
      </c>
      <c r="O85" s="117">
        <f>F83/4</f>
        <v>0.25</v>
      </c>
      <c r="P85" s="117">
        <f>F83/3</f>
        <v>0.33333333333333331</v>
      </c>
      <c r="Q85" s="117">
        <f>F83/2</f>
        <v>0.5</v>
      </c>
      <c r="R85" s="117">
        <f>F83/1</f>
        <v>1</v>
      </c>
      <c r="S85" s="234" t="s">
        <v>156</v>
      </c>
      <c r="T85" s="235">
        <f>IF(S85="Sí",1)+IF(S85="No",0)</f>
        <v>1</v>
      </c>
      <c r="U85" s="236">
        <f>F85*T85</f>
        <v>9.0909090909090912E-2</v>
      </c>
    </row>
    <row r="86" spans="1:23" ht="28.8">
      <c r="A86" s="204"/>
      <c r="B86" s="126" t="s">
        <v>204</v>
      </c>
      <c r="C86" s="234" t="s">
        <v>156</v>
      </c>
      <c r="D86" s="116">
        <f t="shared" ref="D86:D90" si="20">IF(C86="Sí",1)+IF(C86="No",0)</f>
        <v>1</v>
      </c>
      <c r="E86" s="207"/>
      <c r="F86" s="127">
        <f>IF(E85=0,(D86*$G$4))+IF(E85=11,(D86*$H$4))+IF(E85=10,(D86*$I$4))+IF(E85=9,(D86*$J$4))+IF(E85=8,(D86*$K$4))+IF(E85=7,(D86*$L$4))+IF(E85=6,(D86*$M$4))+IF(E85=5,(D86*$N$4))+IF(E85=4,(D86*$O$4))+IF(E85=3,(D86*$P$4))+IF(E85=2,(D86*$Q$4))+IF(E85=1,(D86*$R$4))</f>
        <v>9.0909090909090912E-2</v>
      </c>
      <c r="G86" s="117"/>
      <c r="H86" s="117"/>
      <c r="I86" s="117"/>
      <c r="J86" s="117"/>
      <c r="K86" s="117"/>
      <c r="L86" s="117"/>
      <c r="M86" s="117"/>
      <c r="N86" s="117"/>
      <c r="O86" s="117"/>
      <c r="P86" s="117"/>
      <c r="Q86" s="117"/>
      <c r="R86" s="117"/>
      <c r="S86" s="234" t="s">
        <v>156</v>
      </c>
      <c r="T86" s="235">
        <f t="shared" ref="T86:T95" si="21">IF(S86="Sí",1)+IF(S86="No",0)</f>
        <v>1</v>
      </c>
      <c r="U86" s="236">
        <f t="shared" ref="U86:U95" si="22">F86*T86</f>
        <v>9.0909090909090912E-2</v>
      </c>
    </row>
    <row r="87" spans="1:23" ht="28.8">
      <c r="A87" s="205"/>
      <c r="B87" s="126" t="s">
        <v>208</v>
      </c>
      <c r="C87" s="234" t="s">
        <v>156</v>
      </c>
      <c r="D87" s="116">
        <f t="shared" si="20"/>
        <v>1</v>
      </c>
      <c r="E87" s="207"/>
      <c r="F87" s="127">
        <f>IF(E85=0,(D87*$G$4))+IF(E85=11,(D87*$H$4))+IF(E85=10,(D87*$I$4))+IF(E85=9,(D87*$J$4))+IF(E85=8,(D87*$K$4))+IF(E85=7,(D87*$L$4))+IF(E85=6,(D87*$M$4))+IF(E85=5,(D87*$N$4))+IF(E85=4,(D87*$O$4))+IF(E85=3,(D87*$P$4))+IF(E85=2,(D87*$Q$4))+IF(E85=1,(D87*$R$4))</f>
        <v>9.0909090909090912E-2</v>
      </c>
      <c r="G87" s="117"/>
      <c r="H87" s="117"/>
      <c r="I87" s="117"/>
      <c r="J87" s="117"/>
      <c r="K87" s="117"/>
      <c r="L87" s="117"/>
      <c r="M87" s="117"/>
      <c r="N87" s="117"/>
      <c r="O87" s="117"/>
      <c r="P87" s="117"/>
      <c r="Q87" s="117"/>
      <c r="R87" s="117"/>
      <c r="S87" s="234" t="s">
        <v>156</v>
      </c>
      <c r="T87" s="235">
        <f t="shared" si="21"/>
        <v>1</v>
      </c>
      <c r="U87" s="236">
        <f t="shared" si="22"/>
        <v>9.0909090909090912E-2</v>
      </c>
    </row>
    <row r="88" spans="1:23" ht="28.8">
      <c r="A88" s="203" t="s">
        <v>218</v>
      </c>
      <c r="B88" s="126" t="s">
        <v>201</v>
      </c>
      <c r="C88" s="234" t="s">
        <v>156</v>
      </c>
      <c r="D88" s="116">
        <f t="shared" si="20"/>
        <v>1</v>
      </c>
      <c r="E88" s="207"/>
      <c r="F88" s="127">
        <f>IF(E85=0,(D88*$G$4))+IF(E85=11,(D88*$H$4))+IF(E85=10,(D88*$I$4))+IF(E85=9,(D88*$J$4))+IF(E85=8,(D88*$K$4))+IF(E85=7,(D88*$L$4))+IF(E85=6,(D88*$M$4))+IF(E85=5,(D88*$N$4))+IF(E85=4,(D88*$O$4))+IF(E85=3,(D88*$P$4))+IF(E85=2,(D88*$Q$4))+IF(E85=1,(D88*$R$4))</f>
        <v>9.0909090909090912E-2</v>
      </c>
      <c r="G88" s="117"/>
      <c r="H88" s="117"/>
      <c r="I88" s="117"/>
      <c r="J88" s="117"/>
      <c r="K88" s="117"/>
      <c r="L88" s="117"/>
      <c r="M88" s="117"/>
      <c r="N88" s="117"/>
      <c r="O88" s="117"/>
      <c r="P88" s="117"/>
      <c r="Q88" s="117"/>
      <c r="R88" s="117"/>
      <c r="S88" s="234" t="s">
        <v>156</v>
      </c>
      <c r="T88" s="235">
        <f t="shared" si="21"/>
        <v>1</v>
      </c>
      <c r="U88" s="236">
        <f t="shared" si="22"/>
        <v>9.0909090909090912E-2</v>
      </c>
    </row>
    <row r="89" spans="1:23">
      <c r="A89" s="204"/>
      <c r="B89" s="126" t="s">
        <v>205</v>
      </c>
      <c r="C89" s="234" t="s">
        <v>156</v>
      </c>
      <c r="D89" s="116">
        <f t="shared" si="20"/>
        <v>1</v>
      </c>
      <c r="E89" s="207"/>
      <c r="F89" s="127">
        <f>IF(E85=0,(D89*$G$4))+IF(E85=11,(D89*$H$4))+IF(E85=10,(D89*$I$4))+IF(E85=9,(D89*$J$4))+IF(E85=8,(D89*$K$4))+IF(E85=7,(D89*$L$4))+IF(E85=6,(D89*$M$4))+IF(E85=5,(D89*$N$4))+IF(E85=4,(D89*$O$4))+IF(E85=3,(D89*$P$4))+IF(E85=2,(D89*$Q$4))+IF(E85=1,(D89*$R$4))</f>
        <v>9.0909090909090912E-2</v>
      </c>
      <c r="G89" s="117"/>
      <c r="H89" s="117"/>
      <c r="I89" s="117"/>
      <c r="J89" s="117"/>
      <c r="K89" s="117"/>
      <c r="L89" s="117"/>
      <c r="M89" s="117"/>
      <c r="N89" s="117"/>
      <c r="O89" s="117"/>
      <c r="P89" s="117"/>
      <c r="Q89" s="117"/>
      <c r="R89" s="117"/>
      <c r="S89" s="234" t="s">
        <v>156</v>
      </c>
      <c r="T89" s="235">
        <f t="shared" si="21"/>
        <v>1</v>
      </c>
      <c r="U89" s="236">
        <f t="shared" si="22"/>
        <v>9.0909090909090912E-2</v>
      </c>
    </row>
    <row r="90" spans="1:23">
      <c r="A90" s="205"/>
      <c r="B90" s="126" t="s">
        <v>209</v>
      </c>
      <c r="C90" s="234" t="s">
        <v>156</v>
      </c>
      <c r="D90" s="116">
        <f t="shared" si="20"/>
        <v>1</v>
      </c>
      <c r="E90" s="207"/>
      <c r="F90" s="127">
        <f>IF(E85=0,(D90*$G$4))+IF(E85=11,(D90*$H$4))+IF(E85=10,(D90*$I$4))+IF(E85=9,(D90*$J$4))+IF(E85=8,(D90*$K$4))+IF(E85=7,(D90*$L$4))+IF(E85=6,(D90*$M$4))+IF(E85=5,(D90*$N$4))+IF(E85=4,(D90*$O$4))+IF(E85=3,(D90*$P$4))+IF(E85=2,(D90*$Q$4))+IF(E85=1,(D90*$R$4))</f>
        <v>9.0909090909090912E-2</v>
      </c>
      <c r="G90" s="117"/>
      <c r="H90" s="117"/>
      <c r="I90" s="117"/>
      <c r="J90" s="117"/>
      <c r="K90" s="117"/>
      <c r="L90" s="117"/>
      <c r="M90" s="117"/>
      <c r="N90" s="117"/>
      <c r="O90" s="117"/>
      <c r="P90" s="117"/>
      <c r="Q90" s="117"/>
      <c r="R90" s="117"/>
      <c r="S90" s="234" t="s">
        <v>156</v>
      </c>
      <c r="T90" s="235">
        <f t="shared" si="21"/>
        <v>1</v>
      </c>
      <c r="U90" s="236">
        <f t="shared" si="22"/>
        <v>9.0909090909090912E-2</v>
      </c>
    </row>
    <row r="91" spans="1:23" ht="28.8">
      <c r="A91" s="203" t="s">
        <v>219</v>
      </c>
      <c r="B91" s="126" t="s">
        <v>202</v>
      </c>
      <c r="C91" s="234" t="s">
        <v>156</v>
      </c>
      <c r="D91" s="116">
        <f>IF(C91="Sí",1)+IF(C91="No",0)</f>
        <v>1</v>
      </c>
      <c r="E91" s="207"/>
      <c r="F91" s="127">
        <f>IF(E85=0,(D91*$G$4))+IF(E85=11,(D91*$H$4))+IF(E85=10,(D91*$I$4))+IF(E85=9,(D91*$J$4))+IF(E85=8,(D91*$K$4))+IF(E85=7,(D91*$L$4))+IF(E85=6,(D91*$M$4))+IF(E85=5,(D91*$N$4))+IF(E85=4,(D91*$O$4))+IF(E85=3,(D91*$P$4))+IF(E85=2,(D91*$Q$4))+IF(E85=1,(D91*$R$4))</f>
        <v>9.0909090909090912E-2</v>
      </c>
      <c r="G91" s="117"/>
      <c r="H91" s="117"/>
      <c r="I91" s="117"/>
      <c r="J91" s="117"/>
      <c r="K91" s="117"/>
      <c r="L91" s="117"/>
      <c r="M91" s="117"/>
      <c r="N91" s="117"/>
      <c r="O91" s="117"/>
      <c r="P91" s="117"/>
      <c r="Q91" s="117"/>
      <c r="R91" s="117"/>
      <c r="S91" s="234" t="s">
        <v>156</v>
      </c>
      <c r="T91" s="235">
        <f t="shared" si="21"/>
        <v>1</v>
      </c>
      <c r="U91" s="236">
        <f t="shared" si="22"/>
        <v>9.0909090909090912E-2</v>
      </c>
    </row>
    <row r="92" spans="1:23" ht="14.4" customHeight="1">
      <c r="A92" s="205"/>
      <c r="B92" s="126" t="s">
        <v>206</v>
      </c>
      <c r="C92" s="234" t="s">
        <v>156</v>
      </c>
      <c r="D92" s="116">
        <f>IF(C92="Sí",1)+IF(C92="No",0)</f>
        <v>1</v>
      </c>
      <c r="E92" s="207"/>
      <c r="F92" s="127">
        <f>IF(E85=0,(D92*$G$4))+IF(E85=11,(D92*$H$4))+IF(E85=10,(D92*$I$4))+IF(E85=9,(D92*$J$4))+IF(E85=8,(D92*$K$4))+IF(E85=7,(D92*$L$4))+IF(E85=6,(D92*$M$4))+IF(E85=5,(D92*$N$4))+IF(E85=4,(D92*$O$4))+IF(E85=3,(D92*$P$4))+IF(E85=2,(D92*$Q$4))+IF(E85=1,(D92*$R$4))</f>
        <v>9.0909090909090912E-2</v>
      </c>
      <c r="G92" s="117"/>
      <c r="H92" s="117"/>
      <c r="I92" s="117"/>
      <c r="J92" s="117"/>
      <c r="K92" s="117"/>
      <c r="L92" s="117"/>
      <c r="M92" s="117"/>
      <c r="N92" s="117"/>
      <c r="O92" s="117"/>
      <c r="P92" s="117"/>
      <c r="Q92" s="117"/>
      <c r="R92" s="117"/>
      <c r="S92" s="234" t="s">
        <v>156</v>
      </c>
      <c r="T92" s="235">
        <f t="shared" si="21"/>
        <v>1</v>
      </c>
      <c r="U92" s="236">
        <f t="shared" si="22"/>
        <v>9.0909090909090912E-2</v>
      </c>
    </row>
    <row r="93" spans="1:23">
      <c r="A93" s="203" t="s">
        <v>220</v>
      </c>
      <c r="B93" s="126" t="s">
        <v>203</v>
      </c>
      <c r="C93" s="234" t="s">
        <v>156</v>
      </c>
      <c r="D93" s="116">
        <f>IF(C93="Sí",1)+IF(C93="No",0)</f>
        <v>1</v>
      </c>
      <c r="E93" s="207"/>
      <c r="F93" s="127">
        <f>IF(E85=0,(D93*$G$4))+IF(E85=11,(D93*$H$4))+IF(E85=10,(D93*$I$4))+IF(E85=9,(D93*$J$4))+IF(E85=8,(D93*$K$4))+IF(E85=7,(D93*$L$4))+IF(E85=6,(D93*$M$4))+IF(E85=5,(D93*$N$4))+IF(E85=4,(D93*$O$4))+IF(E85=3,(D93*$P$4))+IF(E85=2,(D93*$Q$4))+IF(E85=1,(D93*$R$4))</f>
        <v>9.0909090909090912E-2</v>
      </c>
      <c r="G93" s="117"/>
      <c r="H93" s="117"/>
      <c r="I93" s="117"/>
      <c r="J93" s="117"/>
      <c r="K93" s="117"/>
      <c r="L93" s="117"/>
      <c r="M93" s="117"/>
      <c r="N93" s="117"/>
      <c r="O93" s="117"/>
      <c r="P93" s="117"/>
      <c r="Q93" s="117"/>
      <c r="R93" s="117"/>
      <c r="S93" s="234" t="s">
        <v>156</v>
      </c>
      <c r="T93" s="235">
        <f t="shared" si="21"/>
        <v>1</v>
      </c>
      <c r="U93" s="236">
        <f t="shared" si="22"/>
        <v>9.0909090909090912E-2</v>
      </c>
    </row>
    <row r="94" spans="1:23" ht="15" customHeight="1" thickBot="1">
      <c r="A94" s="204"/>
      <c r="B94" s="126" t="s">
        <v>207</v>
      </c>
      <c r="C94" s="234" t="s">
        <v>156</v>
      </c>
      <c r="D94" s="116">
        <f>IF(C94="Sí",1)+IF(C94="No",0)</f>
        <v>1</v>
      </c>
      <c r="E94" s="207"/>
      <c r="F94" s="127">
        <f>IF(E85=0,(D94*$G$4))+IF(E85=11,(D94*$H$4))+IF(E85=10,(D94*$I$4))+IF(E85=9,(D94*$J$4))+IF(E85=8,(D94*$K$4))+IF(E85=7,(D94*$L$4))+IF(E85=6,(D94*$M$4))+IF(E85=5,(D94*$N$4))+IF(E85=4,(D94*$O$4))+IF(E85=3,(D94*$P$4))+IF(E85=2,(D94*$Q$4))+IF(E85=1,(D94*$R$4))</f>
        <v>9.0909090909090912E-2</v>
      </c>
      <c r="G94" s="117"/>
      <c r="H94" s="117"/>
      <c r="I94" s="117"/>
      <c r="J94" s="117"/>
      <c r="K94" s="117"/>
      <c r="L94" s="117"/>
      <c r="M94" s="117"/>
      <c r="N94" s="117"/>
      <c r="O94" s="117"/>
      <c r="P94" s="117"/>
      <c r="Q94" s="117"/>
      <c r="R94" s="117"/>
      <c r="S94" s="234" t="s">
        <v>156</v>
      </c>
      <c r="T94" s="235">
        <f t="shared" si="21"/>
        <v>1</v>
      </c>
      <c r="U94" s="236">
        <f t="shared" si="22"/>
        <v>9.0909090909090912E-2</v>
      </c>
    </row>
    <row r="95" spans="1:23" ht="29.4" thickBot="1">
      <c r="A95" s="205"/>
      <c r="B95" s="126" t="s">
        <v>210</v>
      </c>
      <c r="C95" s="234" t="s">
        <v>156</v>
      </c>
      <c r="D95" s="116">
        <f t="shared" ref="D95" si="23">IF(C95="Sí",1)+IF(C95="No",0)</f>
        <v>1</v>
      </c>
      <c r="E95" s="208"/>
      <c r="F95" s="127">
        <f>IF(E85=0,(D95*$G$4))+IF(E85=11,(D95*$H$4))+IF(E85=10,(D95*$I$4))+IF(E85=9,(D95*$J$4))+IF(E85=8,(D95*$K$4))+IF(E85=7,(D95*$L$4))+IF(E85=6,(D95*$M$4))+IF(E85=5,(D95*$N$4))+IF(E85=4,(D95*$O$4))+IF(E85=3,(D95*$P$4))+IF(E85=2,(D95*$Q$4))+IF(E85=1,(D95*$R$4))</f>
        <v>9.0909090909090912E-2</v>
      </c>
      <c r="G95" s="117"/>
      <c r="H95" s="117"/>
      <c r="I95" s="117"/>
      <c r="J95" s="117"/>
      <c r="K95" s="117"/>
      <c r="L95" s="117"/>
      <c r="M95" s="117"/>
      <c r="N95" s="117"/>
      <c r="O95" s="117"/>
      <c r="P95" s="117"/>
      <c r="Q95" s="117"/>
      <c r="R95" s="117"/>
      <c r="S95" s="234" t="s">
        <v>156</v>
      </c>
      <c r="T95" s="235">
        <f t="shared" si="21"/>
        <v>1</v>
      </c>
      <c r="U95" s="236">
        <f t="shared" si="22"/>
        <v>9.0909090909090912E-2</v>
      </c>
      <c r="V95" s="226">
        <f>U96</f>
        <v>1.0000000000000002</v>
      </c>
      <c r="W95" s="227">
        <f>IF(U96&gt;=70%,(U96))+IF(U96&lt;=70%,70%)</f>
        <v>1.0000000000000002</v>
      </c>
    </row>
    <row r="96" spans="1:23">
      <c r="B96" s="5"/>
      <c r="C96" s="217"/>
      <c r="D96" s="5"/>
      <c r="E96" s="5"/>
      <c r="F96" s="5"/>
      <c r="G96" s="5"/>
      <c r="H96" s="5"/>
      <c r="I96" s="5"/>
      <c r="J96" s="5"/>
      <c r="K96" s="5"/>
      <c r="L96" s="5"/>
      <c r="M96" s="5"/>
      <c r="N96" s="5"/>
      <c r="O96" s="5"/>
      <c r="P96" s="56"/>
      <c r="Q96" s="56"/>
      <c r="R96" s="56"/>
      <c r="S96" s="217"/>
      <c r="T96" s="217"/>
      <c r="U96" s="228">
        <f>SUM(U85:U95)</f>
        <v>1.0000000000000002</v>
      </c>
    </row>
    <row r="98" spans="1:23" ht="28.8">
      <c r="A98" s="6"/>
      <c r="B98" s="6"/>
      <c r="C98" s="211" t="s">
        <v>213</v>
      </c>
      <c r="D98" s="42"/>
      <c r="E98" s="42"/>
      <c r="F98" s="25" t="s">
        <v>229</v>
      </c>
      <c r="S98" s="211" t="s">
        <v>155</v>
      </c>
      <c r="U98" s="156" t="s">
        <v>222</v>
      </c>
    </row>
    <row r="99" spans="1:23">
      <c r="A99" s="26" t="str">
        <f>'Tabla Resultados FC'!C28</f>
        <v>MTU.3.1</v>
      </c>
      <c r="B99" s="30" t="str">
        <f>'Tabla Resultados FC'!D28</f>
        <v>Compatibilidad de la protección del sistema natural con la gestión de residuos</v>
      </c>
      <c r="C99" s="212"/>
      <c r="D99" s="42"/>
      <c r="E99" s="42"/>
      <c r="F99" s="128">
        <v>1</v>
      </c>
      <c r="S99" s="212"/>
      <c r="U99" s="157"/>
    </row>
    <row r="100" spans="1:23">
      <c r="A100" s="6"/>
      <c r="B100" s="6"/>
      <c r="C100" s="213"/>
      <c r="D100" s="6"/>
      <c r="E100" s="6"/>
      <c r="F100" s="6"/>
      <c r="G100" s="6"/>
      <c r="H100" s="6"/>
      <c r="I100" s="6"/>
      <c r="J100" s="6"/>
      <c r="K100" s="6"/>
      <c r="L100" s="6"/>
      <c r="M100" s="6"/>
      <c r="N100" s="6"/>
      <c r="O100" s="6"/>
      <c r="P100" s="6"/>
      <c r="Q100" s="6"/>
      <c r="R100" s="6"/>
      <c r="S100" s="213"/>
      <c r="T100" s="213"/>
      <c r="U100" s="223"/>
    </row>
    <row r="101" spans="1:23" ht="28.8">
      <c r="A101" s="203" t="s">
        <v>217</v>
      </c>
      <c r="B101" s="126" t="s">
        <v>200</v>
      </c>
      <c r="C101" s="234" t="s">
        <v>156</v>
      </c>
      <c r="D101" s="116">
        <f>IF(C101="Sí",1)+IF(C101="No",0)</f>
        <v>1</v>
      </c>
      <c r="E101" s="206">
        <f>(COUNTIF(D101:D111,"1"))</f>
        <v>11</v>
      </c>
      <c r="F101" s="127">
        <f>IF(E101=0,(D101*$G$4))+IF(E101=11,(D101*$H$4))+IF(E101=10,(D101*$I$4))+IF(E101=9,(D101*$J$4))+IF(E101=8,(D101*$K$4))+IF(E101=7,(D101*$L$4))+IF(E101=6,(D101*$M$4))+IF(E101=5,(D101*$N$4))+IF(E101=4,(D101*$O$4))+IF(E101=3,(D101*$P$4))+IF(E101=2,(D101*$Q$4))+IF(E101=1,(D101*$R$4))</f>
        <v>9.0909090909090912E-2</v>
      </c>
      <c r="G101" s="117">
        <v>0</v>
      </c>
      <c r="H101" s="117">
        <f>F99/11</f>
        <v>9.0909090909090912E-2</v>
      </c>
      <c r="I101" s="117">
        <f>F99/10</f>
        <v>0.1</v>
      </c>
      <c r="J101" s="117">
        <f>F99/9</f>
        <v>0.1111111111111111</v>
      </c>
      <c r="K101" s="117">
        <f>F99/8</f>
        <v>0.125</v>
      </c>
      <c r="L101" s="117">
        <f>F99/7</f>
        <v>0.14285714285714285</v>
      </c>
      <c r="M101" s="117">
        <f>F99/6</f>
        <v>0.16666666666666666</v>
      </c>
      <c r="N101" s="117">
        <f>F99/5</f>
        <v>0.2</v>
      </c>
      <c r="O101" s="117">
        <f>F99/4</f>
        <v>0.25</v>
      </c>
      <c r="P101" s="117">
        <f>F99/3</f>
        <v>0.33333333333333331</v>
      </c>
      <c r="Q101" s="117">
        <f>F99/2</f>
        <v>0.5</v>
      </c>
      <c r="R101" s="117">
        <f>F99/1</f>
        <v>1</v>
      </c>
      <c r="S101" s="234" t="s">
        <v>156</v>
      </c>
      <c r="T101" s="235">
        <f>IF(S101="Sí",1)+IF(S101="No",0)</f>
        <v>1</v>
      </c>
      <c r="U101" s="236">
        <f>F101*T101</f>
        <v>9.0909090909090912E-2</v>
      </c>
    </row>
    <row r="102" spans="1:23" ht="28.8">
      <c r="A102" s="204"/>
      <c r="B102" s="126" t="s">
        <v>204</v>
      </c>
      <c r="C102" s="234" t="s">
        <v>156</v>
      </c>
      <c r="D102" s="116">
        <f t="shared" ref="D102:D106" si="24">IF(C102="Sí",1)+IF(C102="No",0)</f>
        <v>1</v>
      </c>
      <c r="E102" s="207"/>
      <c r="F102" s="127">
        <f>IF(E101=0,(D102*$G$4))+IF(E101=11,(D102*$H$4))+IF(E101=10,(D102*$I$4))+IF(E101=9,(D102*$J$4))+IF(E101=8,(D102*$K$4))+IF(E101=7,(D102*$L$4))+IF(E101=6,(D102*$M$4))+IF(E101=5,(D102*$N$4))+IF(E101=4,(D102*$O$4))+IF(E101=3,(D102*$P$4))+IF(E101=2,(D102*$Q$4))+IF(E101=1,(D102*$R$4))</f>
        <v>9.0909090909090912E-2</v>
      </c>
      <c r="G102" s="117"/>
      <c r="H102" s="117"/>
      <c r="I102" s="117"/>
      <c r="J102" s="117"/>
      <c r="K102" s="117"/>
      <c r="L102" s="117"/>
      <c r="M102" s="117"/>
      <c r="N102" s="117"/>
      <c r="O102" s="117"/>
      <c r="P102" s="117"/>
      <c r="Q102" s="117"/>
      <c r="R102" s="117"/>
      <c r="S102" s="234" t="s">
        <v>156</v>
      </c>
      <c r="T102" s="235">
        <f t="shared" ref="T102:T111" si="25">IF(S102="Sí",1)+IF(S102="No",0)</f>
        <v>1</v>
      </c>
      <c r="U102" s="236">
        <f t="shared" ref="U102:U111" si="26">F102*T102</f>
        <v>9.0909090909090912E-2</v>
      </c>
    </row>
    <row r="103" spans="1:23" ht="28.8">
      <c r="A103" s="205"/>
      <c r="B103" s="126" t="s">
        <v>208</v>
      </c>
      <c r="C103" s="234" t="s">
        <v>156</v>
      </c>
      <c r="D103" s="116">
        <f t="shared" si="24"/>
        <v>1</v>
      </c>
      <c r="E103" s="207"/>
      <c r="F103" s="127">
        <f>IF(E101=0,(D103*$G$4))+IF(E101=11,(D103*$H$4))+IF(E101=10,(D103*$I$4))+IF(E101=9,(D103*$J$4))+IF(E101=8,(D103*$K$4))+IF(E101=7,(D103*$L$4))+IF(E101=6,(D103*$M$4))+IF(E101=5,(D103*$N$4))+IF(E101=4,(D103*$O$4))+IF(E101=3,(D103*$P$4))+IF(E101=2,(D103*$Q$4))+IF(E101=1,(D103*$R$4))</f>
        <v>9.0909090909090912E-2</v>
      </c>
      <c r="G103" s="117"/>
      <c r="H103" s="117"/>
      <c r="I103" s="117"/>
      <c r="J103" s="117"/>
      <c r="K103" s="117"/>
      <c r="L103" s="117"/>
      <c r="M103" s="117"/>
      <c r="N103" s="117"/>
      <c r="O103" s="117"/>
      <c r="P103" s="117"/>
      <c r="Q103" s="117"/>
      <c r="R103" s="117"/>
      <c r="S103" s="234" t="s">
        <v>156</v>
      </c>
      <c r="T103" s="235">
        <f t="shared" si="25"/>
        <v>1</v>
      </c>
      <c r="U103" s="236">
        <f t="shared" si="26"/>
        <v>9.0909090909090912E-2</v>
      </c>
    </row>
    <row r="104" spans="1:23" ht="28.8">
      <c r="A104" s="203" t="s">
        <v>218</v>
      </c>
      <c r="B104" s="126" t="s">
        <v>201</v>
      </c>
      <c r="C104" s="234" t="s">
        <v>156</v>
      </c>
      <c r="D104" s="116">
        <f t="shared" si="24"/>
        <v>1</v>
      </c>
      <c r="E104" s="207"/>
      <c r="F104" s="127">
        <f>IF(E101=0,(D104*$G$4))+IF(E101=11,(D104*$H$4))+IF(E101=10,(D104*$I$4))+IF(E101=9,(D104*$J$4))+IF(E101=8,(D104*$K$4))+IF(E101=7,(D104*$L$4))+IF(E101=6,(D104*$M$4))+IF(E101=5,(D104*$N$4))+IF(E101=4,(D104*$O$4))+IF(E101=3,(D104*$P$4))+IF(E101=2,(D104*$Q$4))+IF(E101=1,(D104*$R$4))</f>
        <v>9.0909090909090912E-2</v>
      </c>
      <c r="G104" s="117"/>
      <c r="H104" s="117"/>
      <c r="I104" s="117"/>
      <c r="J104" s="117"/>
      <c r="K104" s="117"/>
      <c r="L104" s="117"/>
      <c r="M104" s="117"/>
      <c r="N104" s="117"/>
      <c r="O104" s="117"/>
      <c r="P104" s="117"/>
      <c r="Q104" s="117"/>
      <c r="R104" s="117"/>
      <c r="S104" s="234" t="s">
        <v>156</v>
      </c>
      <c r="T104" s="235">
        <f t="shared" si="25"/>
        <v>1</v>
      </c>
      <c r="U104" s="236">
        <f t="shared" si="26"/>
        <v>9.0909090909090912E-2</v>
      </c>
    </row>
    <row r="105" spans="1:23">
      <c r="A105" s="204"/>
      <c r="B105" s="126" t="s">
        <v>205</v>
      </c>
      <c r="C105" s="234" t="s">
        <v>156</v>
      </c>
      <c r="D105" s="116">
        <f t="shared" si="24"/>
        <v>1</v>
      </c>
      <c r="E105" s="207"/>
      <c r="F105" s="127">
        <f>IF(E101=0,(D105*$G$4))+IF(E101=11,(D105*$H$4))+IF(E101=10,(D105*$I$4))+IF(E101=9,(D105*$J$4))+IF(E101=8,(D105*$K$4))+IF(E101=7,(D105*$L$4))+IF(E101=6,(D105*$M$4))+IF(E101=5,(D105*$N$4))+IF(E101=4,(D105*$O$4))+IF(E101=3,(D105*$P$4))+IF(E101=2,(D105*$Q$4))+IF(E101=1,(D105*$R$4))</f>
        <v>9.0909090909090912E-2</v>
      </c>
      <c r="G105" s="117"/>
      <c r="H105" s="117"/>
      <c r="I105" s="117"/>
      <c r="J105" s="117"/>
      <c r="K105" s="117"/>
      <c r="L105" s="117"/>
      <c r="M105" s="117"/>
      <c r="N105" s="117"/>
      <c r="O105" s="117"/>
      <c r="P105" s="117"/>
      <c r="Q105" s="117"/>
      <c r="R105" s="117"/>
      <c r="S105" s="234" t="s">
        <v>156</v>
      </c>
      <c r="T105" s="235">
        <f t="shared" si="25"/>
        <v>1</v>
      </c>
      <c r="U105" s="236">
        <f t="shared" si="26"/>
        <v>9.0909090909090912E-2</v>
      </c>
    </row>
    <row r="106" spans="1:23">
      <c r="A106" s="205"/>
      <c r="B106" s="126" t="s">
        <v>209</v>
      </c>
      <c r="C106" s="234" t="s">
        <v>156</v>
      </c>
      <c r="D106" s="116">
        <f t="shared" si="24"/>
        <v>1</v>
      </c>
      <c r="E106" s="207"/>
      <c r="F106" s="127">
        <f>IF(E101=0,(D106*$G$4))+IF(E101=11,(D106*$H$4))+IF(E101=10,(D106*$I$4))+IF(E101=9,(D106*$J$4))+IF(E101=8,(D106*$K$4))+IF(E101=7,(D106*$L$4))+IF(E101=6,(D106*$M$4))+IF(E101=5,(D106*$N$4))+IF(E101=4,(D106*$O$4))+IF(E101=3,(D106*$P$4))+IF(E101=2,(D106*$Q$4))+IF(E101=1,(D106*$R$4))</f>
        <v>9.0909090909090912E-2</v>
      </c>
      <c r="G106" s="117"/>
      <c r="H106" s="117"/>
      <c r="I106" s="117"/>
      <c r="J106" s="117"/>
      <c r="K106" s="117"/>
      <c r="L106" s="117"/>
      <c r="M106" s="117"/>
      <c r="N106" s="117"/>
      <c r="O106" s="117"/>
      <c r="P106" s="117"/>
      <c r="Q106" s="117"/>
      <c r="R106" s="117"/>
      <c r="S106" s="234" t="s">
        <v>156</v>
      </c>
      <c r="T106" s="235">
        <f t="shared" si="25"/>
        <v>1</v>
      </c>
      <c r="U106" s="236">
        <f t="shared" si="26"/>
        <v>9.0909090909090912E-2</v>
      </c>
    </row>
    <row r="107" spans="1:23" ht="28.8">
      <c r="A107" s="203" t="s">
        <v>219</v>
      </c>
      <c r="B107" s="126" t="s">
        <v>202</v>
      </c>
      <c r="C107" s="234" t="s">
        <v>156</v>
      </c>
      <c r="D107" s="116">
        <f>IF(C107="Sí",1)+IF(C107="No",0)</f>
        <v>1</v>
      </c>
      <c r="E107" s="207"/>
      <c r="F107" s="127">
        <f>IF(E101=0,(D107*$G$4))+IF(E101=11,(D107*$H$4))+IF(E101=10,(D107*$I$4))+IF(E101=9,(D107*$J$4))+IF(E101=8,(D107*$K$4))+IF(E101=7,(D107*$L$4))+IF(E101=6,(D107*$M$4))+IF(E101=5,(D107*$N$4))+IF(E101=4,(D107*$O$4))+IF(E101=3,(D107*$P$4))+IF(E101=2,(D107*$Q$4))+IF(E101=1,(D107*$R$4))</f>
        <v>9.0909090909090912E-2</v>
      </c>
      <c r="G107" s="117"/>
      <c r="H107" s="117"/>
      <c r="I107" s="117"/>
      <c r="J107" s="117"/>
      <c r="K107" s="117"/>
      <c r="L107" s="117"/>
      <c r="M107" s="117"/>
      <c r="N107" s="117"/>
      <c r="O107" s="117"/>
      <c r="P107" s="117"/>
      <c r="Q107" s="117"/>
      <c r="R107" s="117"/>
      <c r="S107" s="234" t="s">
        <v>156</v>
      </c>
      <c r="T107" s="235">
        <f t="shared" si="25"/>
        <v>1</v>
      </c>
      <c r="U107" s="236">
        <f t="shared" si="26"/>
        <v>9.0909090909090912E-2</v>
      </c>
    </row>
    <row r="108" spans="1:23" ht="14.4" customHeight="1">
      <c r="A108" s="205"/>
      <c r="B108" s="126" t="s">
        <v>206</v>
      </c>
      <c r="C108" s="234" t="s">
        <v>156</v>
      </c>
      <c r="D108" s="116">
        <f>IF(C108="Sí",1)+IF(C108="No",0)</f>
        <v>1</v>
      </c>
      <c r="E108" s="207"/>
      <c r="F108" s="127">
        <f>IF(E101=0,(D108*$G$4))+IF(E101=11,(D108*$H$4))+IF(E101=10,(D108*$I$4))+IF(E101=9,(D108*$J$4))+IF(E101=8,(D108*$K$4))+IF(E101=7,(D108*$L$4))+IF(E101=6,(D108*$M$4))+IF(E101=5,(D108*$N$4))+IF(E101=4,(D108*$O$4))+IF(E101=3,(D108*$P$4))+IF(E101=2,(D108*$Q$4))+IF(E101=1,(D108*$R$4))</f>
        <v>9.0909090909090912E-2</v>
      </c>
      <c r="G108" s="117"/>
      <c r="H108" s="117"/>
      <c r="I108" s="117"/>
      <c r="J108" s="117"/>
      <c r="K108" s="117"/>
      <c r="L108" s="117"/>
      <c r="M108" s="117"/>
      <c r="N108" s="117"/>
      <c r="O108" s="117"/>
      <c r="P108" s="117"/>
      <c r="Q108" s="117"/>
      <c r="R108" s="117"/>
      <c r="S108" s="234" t="s">
        <v>156</v>
      </c>
      <c r="T108" s="235">
        <f t="shared" si="25"/>
        <v>1</v>
      </c>
      <c r="U108" s="236">
        <f t="shared" si="26"/>
        <v>9.0909090909090912E-2</v>
      </c>
    </row>
    <row r="109" spans="1:23">
      <c r="A109" s="203" t="s">
        <v>220</v>
      </c>
      <c r="B109" s="126" t="s">
        <v>203</v>
      </c>
      <c r="C109" s="234" t="s">
        <v>156</v>
      </c>
      <c r="D109" s="116">
        <f>IF(C109="Sí",1)+IF(C109="No",0)</f>
        <v>1</v>
      </c>
      <c r="E109" s="207"/>
      <c r="F109" s="127">
        <f>IF(E101=0,(D109*$G$4))+IF(E101=11,(D109*$H$4))+IF(E101=10,(D109*$I$4))+IF(E101=9,(D109*$J$4))+IF(E101=8,(D109*$K$4))+IF(E101=7,(D109*$L$4))+IF(E101=6,(D109*$M$4))+IF(E101=5,(D109*$N$4))+IF(E101=4,(D109*$O$4))+IF(E101=3,(D109*$P$4))+IF(E101=2,(D109*$Q$4))+IF(E101=1,(D109*$R$4))</f>
        <v>9.0909090909090912E-2</v>
      </c>
      <c r="G109" s="117"/>
      <c r="H109" s="117"/>
      <c r="I109" s="117"/>
      <c r="J109" s="117"/>
      <c r="K109" s="117"/>
      <c r="L109" s="117"/>
      <c r="M109" s="117"/>
      <c r="N109" s="117"/>
      <c r="O109" s="117"/>
      <c r="P109" s="117"/>
      <c r="Q109" s="117"/>
      <c r="R109" s="117"/>
      <c r="S109" s="234" t="s">
        <v>156</v>
      </c>
      <c r="T109" s="235">
        <f t="shared" si="25"/>
        <v>1</v>
      </c>
      <c r="U109" s="236">
        <f t="shared" si="26"/>
        <v>9.0909090909090912E-2</v>
      </c>
    </row>
    <row r="110" spans="1:23" ht="15" customHeight="1" thickBot="1">
      <c r="A110" s="204"/>
      <c r="B110" s="126" t="s">
        <v>207</v>
      </c>
      <c r="C110" s="234" t="s">
        <v>156</v>
      </c>
      <c r="D110" s="116">
        <f>IF(C110="Sí",1)+IF(C110="No",0)</f>
        <v>1</v>
      </c>
      <c r="E110" s="207"/>
      <c r="F110" s="127">
        <f>IF(E101=0,(D110*$G$4))+IF(E101=11,(D110*$H$4))+IF(E101=10,(D110*$I$4))+IF(E101=9,(D110*$J$4))+IF(E101=8,(D110*$K$4))+IF(E101=7,(D110*$L$4))+IF(E101=6,(D110*$M$4))+IF(E101=5,(D110*$N$4))+IF(E101=4,(D110*$O$4))+IF(E101=3,(D110*$P$4))+IF(E101=2,(D110*$Q$4))+IF(E101=1,(D110*$R$4))</f>
        <v>9.0909090909090912E-2</v>
      </c>
      <c r="G110" s="117"/>
      <c r="H110" s="117"/>
      <c r="I110" s="117"/>
      <c r="J110" s="117"/>
      <c r="K110" s="117"/>
      <c r="L110" s="117"/>
      <c r="M110" s="117"/>
      <c r="N110" s="117"/>
      <c r="O110" s="117"/>
      <c r="P110" s="117"/>
      <c r="Q110" s="117"/>
      <c r="R110" s="117"/>
      <c r="S110" s="234" t="s">
        <v>156</v>
      </c>
      <c r="T110" s="235">
        <f t="shared" si="25"/>
        <v>1</v>
      </c>
      <c r="U110" s="236">
        <f t="shared" si="26"/>
        <v>9.0909090909090912E-2</v>
      </c>
    </row>
    <row r="111" spans="1:23" ht="29.4" thickBot="1">
      <c r="A111" s="205"/>
      <c r="B111" s="126" t="s">
        <v>210</v>
      </c>
      <c r="C111" s="234" t="s">
        <v>156</v>
      </c>
      <c r="D111" s="116">
        <f t="shared" ref="D111" si="27">IF(C111="Sí",1)+IF(C111="No",0)</f>
        <v>1</v>
      </c>
      <c r="E111" s="208"/>
      <c r="F111" s="127">
        <f>IF(E101=0,(D111*$G$4))+IF(E101=11,(D111*$H$4))+IF(E101=10,(D111*$I$4))+IF(E101=9,(D111*$J$4))+IF(E101=8,(D111*$K$4))+IF(E101=7,(D111*$L$4))+IF(E101=6,(D111*$M$4))+IF(E101=5,(D111*$N$4))+IF(E101=4,(D111*$O$4))+IF(E101=3,(D111*$P$4))+IF(E101=2,(D111*$Q$4))+IF(E101=1,(D111*$R$4))</f>
        <v>9.0909090909090912E-2</v>
      </c>
      <c r="G111" s="117"/>
      <c r="H111" s="117"/>
      <c r="I111" s="117"/>
      <c r="J111" s="117"/>
      <c r="K111" s="117"/>
      <c r="L111" s="117"/>
      <c r="M111" s="117"/>
      <c r="N111" s="117"/>
      <c r="O111" s="117"/>
      <c r="P111" s="117"/>
      <c r="Q111" s="117"/>
      <c r="R111" s="117"/>
      <c r="S111" s="234" t="s">
        <v>156</v>
      </c>
      <c r="T111" s="235">
        <f t="shared" si="25"/>
        <v>1</v>
      </c>
      <c r="U111" s="236">
        <f t="shared" si="26"/>
        <v>9.0909090909090912E-2</v>
      </c>
      <c r="V111" s="226">
        <f>U112</f>
        <v>1.0000000000000002</v>
      </c>
      <c r="W111" s="227">
        <f>IF(U112&gt;=70%,(U112))+IF(U112&lt;=70%,70%)</f>
        <v>1.0000000000000002</v>
      </c>
    </row>
    <row r="112" spans="1:23">
      <c r="B112" s="5"/>
      <c r="C112" s="217"/>
      <c r="D112" s="5"/>
      <c r="E112" s="5"/>
      <c r="F112" s="5"/>
      <c r="G112" s="5"/>
      <c r="H112" s="5"/>
      <c r="I112" s="5"/>
      <c r="J112" s="5"/>
      <c r="K112" s="5"/>
      <c r="L112" s="5"/>
      <c r="M112" s="5"/>
      <c r="N112" s="5"/>
      <c r="O112" s="5"/>
      <c r="P112" s="56"/>
      <c r="Q112" s="56"/>
      <c r="R112" s="56"/>
      <c r="S112" s="217"/>
      <c r="T112" s="217"/>
      <c r="U112" s="228">
        <f>SUM(U101:U111)</f>
        <v>1.0000000000000002</v>
      </c>
    </row>
    <row r="113" spans="1:26">
      <c r="A113" s="119"/>
      <c r="B113" s="119"/>
      <c r="C113" s="229"/>
      <c r="D113" s="119"/>
      <c r="E113" s="119"/>
      <c r="F113" s="119"/>
      <c r="G113" s="119"/>
      <c r="H113" s="119"/>
      <c r="I113" s="119"/>
      <c r="J113" s="119"/>
      <c r="K113" s="119"/>
      <c r="L113" s="119"/>
      <c r="M113" s="119"/>
      <c r="N113" s="119"/>
      <c r="O113" s="119"/>
      <c r="P113" s="119"/>
      <c r="Q113" s="119"/>
      <c r="R113" s="119"/>
      <c r="S113" s="229"/>
      <c r="T113" s="229"/>
      <c r="U113" s="233"/>
      <c r="V113" s="233"/>
      <c r="W113" s="233"/>
      <c r="X113" s="119"/>
      <c r="Y113" s="119"/>
      <c r="Z113" s="119"/>
    </row>
    <row r="114" spans="1:26" ht="28.8">
      <c r="A114" s="6"/>
      <c r="B114" s="6"/>
      <c r="C114" s="211" t="s">
        <v>213</v>
      </c>
      <c r="D114" s="42"/>
      <c r="E114" s="42"/>
      <c r="F114" s="25" t="s">
        <v>229</v>
      </c>
      <c r="S114" s="211" t="s">
        <v>155</v>
      </c>
      <c r="U114" s="156" t="s">
        <v>222</v>
      </c>
    </row>
    <row r="115" spans="1:26">
      <c r="A115" s="26" t="str">
        <f>'Tabla Resultados FC'!C29</f>
        <v>MTU.3.2</v>
      </c>
      <c r="B115" s="30" t="str">
        <f>'Tabla Resultados FC'!D29</f>
        <v>Viabilizar el principio de autosuficiencia</v>
      </c>
      <c r="C115" s="212"/>
      <c r="D115" s="42"/>
      <c r="E115" s="42"/>
      <c r="F115" s="128">
        <v>1</v>
      </c>
      <c r="S115" s="212"/>
      <c r="U115" s="157"/>
    </row>
    <row r="116" spans="1:26">
      <c r="A116" s="6"/>
      <c r="B116" s="6"/>
      <c r="C116" s="213"/>
      <c r="D116" s="6"/>
      <c r="E116" s="6"/>
      <c r="F116" s="6"/>
      <c r="G116" s="6"/>
      <c r="H116" s="6"/>
      <c r="I116" s="6"/>
      <c r="J116" s="6"/>
      <c r="K116" s="6"/>
      <c r="L116" s="6"/>
      <c r="M116" s="6"/>
      <c r="N116" s="6"/>
      <c r="O116" s="6"/>
      <c r="P116" s="6"/>
      <c r="Q116" s="6"/>
      <c r="R116" s="6"/>
      <c r="S116" s="213"/>
      <c r="T116" s="213"/>
      <c r="U116" s="223"/>
    </row>
    <row r="117" spans="1:26" ht="28.8">
      <c r="A117" s="203" t="s">
        <v>217</v>
      </c>
      <c r="B117" s="126" t="s">
        <v>200</v>
      </c>
      <c r="C117" s="234" t="s">
        <v>156</v>
      </c>
      <c r="D117" s="116">
        <f>IF(C117="Sí",1)+IF(C117="No",0)</f>
        <v>1</v>
      </c>
      <c r="E117" s="206">
        <f>(COUNTIF(D117:D127,"1"))</f>
        <v>11</v>
      </c>
      <c r="F117" s="127">
        <f>IF(E117=0,(D117*$G$4))+IF(E117=11,(D117*$H$4))+IF(E117=10,(D117*$I$4))+IF(E117=9,(D117*$J$4))+IF(E117=8,(D117*$K$4))+IF(E117=7,(D117*$L$4))+IF(E117=6,(D117*$M$4))+IF(E117=5,(D117*$N$4))+IF(E117=4,(D117*$O$4))+IF(E117=3,(D117*$P$4))+IF(E117=2,(D117*$Q$4))+IF(E117=1,(D117*$R$4))</f>
        <v>9.0909090909090912E-2</v>
      </c>
      <c r="G117" s="117">
        <v>0</v>
      </c>
      <c r="H117" s="117">
        <f>F115/11</f>
        <v>9.0909090909090912E-2</v>
      </c>
      <c r="I117" s="117">
        <f>F115/10</f>
        <v>0.1</v>
      </c>
      <c r="J117" s="117">
        <f>F115/9</f>
        <v>0.1111111111111111</v>
      </c>
      <c r="K117" s="117">
        <f>F115/8</f>
        <v>0.125</v>
      </c>
      <c r="L117" s="117">
        <f>F115/7</f>
        <v>0.14285714285714285</v>
      </c>
      <c r="M117" s="117">
        <f>F115/6</f>
        <v>0.16666666666666666</v>
      </c>
      <c r="N117" s="117">
        <f>F115/5</f>
        <v>0.2</v>
      </c>
      <c r="O117" s="117">
        <f>F115/4</f>
        <v>0.25</v>
      </c>
      <c r="P117" s="117">
        <f>F115/3</f>
        <v>0.33333333333333331</v>
      </c>
      <c r="Q117" s="117">
        <f>F115/2</f>
        <v>0.5</v>
      </c>
      <c r="R117" s="117">
        <f>F115/1</f>
        <v>1</v>
      </c>
      <c r="S117" s="234" t="s">
        <v>156</v>
      </c>
      <c r="T117" s="235">
        <f>IF(S117="Sí",1)+IF(S117="No",0)</f>
        <v>1</v>
      </c>
      <c r="U117" s="236">
        <f>F117*T117</f>
        <v>9.0909090909090912E-2</v>
      </c>
    </row>
    <row r="118" spans="1:26" ht="28.8">
      <c r="A118" s="204"/>
      <c r="B118" s="126" t="s">
        <v>204</v>
      </c>
      <c r="C118" s="234" t="s">
        <v>156</v>
      </c>
      <c r="D118" s="116">
        <f t="shared" ref="D118:D122" si="28">IF(C118="Sí",1)+IF(C118="No",0)</f>
        <v>1</v>
      </c>
      <c r="E118" s="207"/>
      <c r="F118" s="127">
        <f>IF(E117=0,(D118*$G$4))+IF(E117=11,(D118*$H$4))+IF(E117=10,(D118*$I$4))+IF(E117=9,(D118*$J$4))+IF(E117=8,(D118*$K$4))+IF(E117=7,(D118*$L$4))+IF(E117=6,(D118*$M$4))+IF(E117=5,(D118*$N$4))+IF(E117=4,(D118*$O$4))+IF(E117=3,(D118*$P$4))+IF(E117=2,(D118*$Q$4))+IF(E117=1,(D118*$R$4))</f>
        <v>9.0909090909090912E-2</v>
      </c>
      <c r="G118" s="117"/>
      <c r="H118" s="117"/>
      <c r="I118" s="117"/>
      <c r="J118" s="117"/>
      <c r="K118" s="117"/>
      <c r="L118" s="117"/>
      <c r="M118" s="117"/>
      <c r="N118" s="117"/>
      <c r="O118" s="117"/>
      <c r="P118" s="117"/>
      <c r="Q118" s="117"/>
      <c r="R118" s="117"/>
      <c r="S118" s="234" t="s">
        <v>156</v>
      </c>
      <c r="T118" s="235">
        <f t="shared" ref="T118:T127" si="29">IF(S118="Sí",1)+IF(S118="No",0)</f>
        <v>1</v>
      </c>
      <c r="U118" s="236">
        <f t="shared" ref="U118:U127" si="30">F118*T118</f>
        <v>9.0909090909090912E-2</v>
      </c>
    </row>
    <row r="119" spans="1:26" ht="28.8">
      <c r="A119" s="205"/>
      <c r="B119" s="126" t="s">
        <v>208</v>
      </c>
      <c r="C119" s="234" t="s">
        <v>156</v>
      </c>
      <c r="D119" s="116">
        <f t="shared" si="28"/>
        <v>1</v>
      </c>
      <c r="E119" s="207"/>
      <c r="F119" s="127">
        <f>IF(E117=0,(D119*$G$4))+IF(E117=11,(D119*$H$4))+IF(E117=10,(D119*$I$4))+IF(E117=9,(D119*$J$4))+IF(E117=8,(D119*$K$4))+IF(E117=7,(D119*$L$4))+IF(E117=6,(D119*$M$4))+IF(E117=5,(D119*$N$4))+IF(E117=4,(D119*$O$4))+IF(E117=3,(D119*$P$4))+IF(E117=2,(D119*$Q$4))+IF(E117=1,(D119*$R$4))</f>
        <v>9.0909090909090912E-2</v>
      </c>
      <c r="G119" s="117"/>
      <c r="H119" s="117"/>
      <c r="I119" s="117"/>
      <c r="J119" s="117"/>
      <c r="K119" s="117"/>
      <c r="L119" s="117"/>
      <c r="M119" s="117"/>
      <c r="N119" s="117"/>
      <c r="O119" s="117"/>
      <c r="P119" s="117"/>
      <c r="Q119" s="117"/>
      <c r="R119" s="117"/>
      <c r="S119" s="234" t="s">
        <v>156</v>
      </c>
      <c r="T119" s="235">
        <f t="shared" si="29"/>
        <v>1</v>
      </c>
      <c r="U119" s="236">
        <f t="shared" si="30"/>
        <v>9.0909090909090912E-2</v>
      </c>
    </row>
    <row r="120" spans="1:26" ht="28.8">
      <c r="A120" s="203" t="s">
        <v>218</v>
      </c>
      <c r="B120" s="126" t="s">
        <v>201</v>
      </c>
      <c r="C120" s="234" t="s">
        <v>156</v>
      </c>
      <c r="D120" s="116">
        <f t="shared" si="28"/>
        <v>1</v>
      </c>
      <c r="E120" s="207"/>
      <c r="F120" s="127">
        <f>IF(E117=0,(D120*$G$4))+IF(E117=11,(D120*$H$4))+IF(E117=10,(D120*$I$4))+IF(E117=9,(D120*$J$4))+IF(E117=8,(D120*$K$4))+IF(E117=7,(D120*$L$4))+IF(E117=6,(D120*$M$4))+IF(E117=5,(D120*$N$4))+IF(E117=4,(D120*$O$4))+IF(E117=3,(D120*$P$4))+IF(E117=2,(D120*$Q$4))+IF(E117=1,(D120*$R$4))</f>
        <v>9.0909090909090912E-2</v>
      </c>
      <c r="G120" s="117"/>
      <c r="H120" s="117"/>
      <c r="I120" s="117"/>
      <c r="J120" s="117"/>
      <c r="K120" s="117"/>
      <c r="L120" s="117"/>
      <c r="M120" s="117"/>
      <c r="N120" s="117"/>
      <c r="O120" s="117"/>
      <c r="P120" s="117"/>
      <c r="Q120" s="117"/>
      <c r="R120" s="117"/>
      <c r="S120" s="234" t="s">
        <v>156</v>
      </c>
      <c r="T120" s="235">
        <f t="shared" si="29"/>
        <v>1</v>
      </c>
      <c r="U120" s="236">
        <f t="shared" si="30"/>
        <v>9.0909090909090912E-2</v>
      </c>
    </row>
    <row r="121" spans="1:26">
      <c r="A121" s="204"/>
      <c r="B121" s="126" t="s">
        <v>205</v>
      </c>
      <c r="C121" s="234" t="s">
        <v>156</v>
      </c>
      <c r="D121" s="116">
        <f t="shared" si="28"/>
        <v>1</v>
      </c>
      <c r="E121" s="207"/>
      <c r="F121" s="127">
        <f>IF(E117=0,(D121*$G$4))+IF(E117=11,(D121*$H$4))+IF(E117=10,(D121*$I$4))+IF(E117=9,(D121*$J$4))+IF(E117=8,(D121*$K$4))+IF(E117=7,(D121*$L$4))+IF(E117=6,(D121*$M$4))+IF(E117=5,(D121*$N$4))+IF(E117=4,(D121*$O$4))+IF(E117=3,(D121*$P$4))+IF(E117=2,(D121*$Q$4))+IF(E117=1,(D121*$R$4))</f>
        <v>9.0909090909090912E-2</v>
      </c>
      <c r="G121" s="117"/>
      <c r="H121" s="117"/>
      <c r="I121" s="117"/>
      <c r="J121" s="117"/>
      <c r="K121" s="117"/>
      <c r="L121" s="117"/>
      <c r="M121" s="117"/>
      <c r="N121" s="117"/>
      <c r="O121" s="117"/>
      <c r="P121" s="117"/>
      <c r="Q121" s="117"/>
      <c r="R121" s="117"/>
      <c r="S121" s="234" t="s">
        <v>156</v>
      </c>
      <c r="T121" s="235">
        <f t="shared" si="29"/>
        <v>1</v>
      </c>
      <c r="U121" s="236">
        <f t="shared" si="30"/>
        <v>9.0909090909090912E-2</v>
      </c>
    </row>
    <row r="122" spans="1:26">
      <c r="A122" s="205"/>
      <c r="B122" s="126" t="s">
        <v>209</v>
      </c>
      <c r="C122" s="234" t="s">
        <v>156</v>
      </c>
      <c r="D122" s="116">
        <f t="shared" si="28"/>
        <v>1</v>
      </c>
      <c r="E122" s="207"/>
      <c r="F122" s="127">
        <f>IF(E117=0,(D122*$G$4))+IF(E117=11,(D122*$H$4))+IF(E117=10,(D122*$I$4))+IF(E117=9,(D122*$J$4))+IF(E117=8,(D122*$K$4))+IF(E117=7,(D122*$L$4))+IF(E117=6,(D122*$M$4))+IF(E117=5,(D122*$N$4))+IF(E117=4,(D122*$O$4))+IF(E117=3,(D122*$P$4))+IF(E117=2,(D122*$Q$4))+IF(E117=1,(D122*$R$4))</f>
        <v>9.0909090909090912E-2</v>
      </c>
      <c r="G122" s="117"/>
      <c r="H122" s="117"/>
      <c r="I122" s="117"/>
      <c r="J122" s="117"/>
      <c r="K122" s="117"/>
      <c r="L122" s="117"/>
      <c r="M122" s="117"/>
      <c r="N122" s="117"/>
      <c r="O122" s="117"/>
      <c r="P122" s="117"/>
      <c r="Q122" s="117"/>
      <c r="R122" s="117"/>
      <c r="S122" s="234" t="s">
        <v>156</v>
      </c>
      <c r="T122" s="235">
        <f t="shared" si="29"/>
        <v>1</v>
      </c>
      <c r="U122" s="236">
        <f t="shared" si="30"/>
        <v>9.0909090909090912E-2</v>
      </c>
    </row>
    <row r="123" spans="1:26" ht="28.8">
      <c r="A123" s="203" t="s">
        <v>219</v>
      </c>
      <c r="B123" s="126" t="s">
        <v>202</v>
      </c>
      <c r="C123" s="234" t="s">
        <v>156</v>
      </c>
      <c r="D123" s="116">
        <f>IF(C123="Sí",1)+IF(C123="No",0)</f>
        <v>1</v>
      </c>
      <c r="E123" s="207"/>
      <c r="F123" s="127">
        <f>IF(E117=0,(D123*$G$4))+IF(E117=11,(D123*$H$4))+IF(E117=10,(D123*$I$4))+IF(E117=9,(D123*$J$4))+IF(E117=8,(D123*$K$4))+IF(E117=7,(D123*$L$4))+IF(E117=6,(D123*$M$4))+IF(E117=5,(D123*$N$4))+IF(E117=4,(D123*$O$4))+IF(E117=3,(D123*$P$4))+IF(E117=2,(D123*$Q$4))+IF(E117=1,(D123*$R$4))</f>
        <v>9.0909090909090912E-2</v>
      </c>
      <c r="G123" s="117"/>
      <c r="H123" s="117"/>
      <c r="I123" s="117"/>
      <c r="J123" s="117"/>
      <c r="K123" s="117"/>
      <c r="L123" s="117"/>
      <c r="M123" s="117"/>
      <c r="N123" s="117"/>
      <c r="O123" s="117"/>
      <c r="P123" s="117"/>
      <c r="Q123" s="117"/>
      <c r="R123" s="117"/>
      <c r="S123" s="234" t="s">
        <v>156</v>
      </c>
      <c r="T123" s="235">
        <f t="shared" si="29"/>
        <v>1</v>
      </c>
      <c r="U123" s="236">
        <f t="shared" si="30"/>
        <v>9.0909090909090912E-2</v>
      </c>
    </row>
    <row r="124" spans="1:26" ht="14.4" customHeight="1">
      <c r="A124" s="205"/>
      <c r="B124" s="126" t="s">
        <v>206</v>
      </c>
      <c r="C124" s="234" t="s">
        <v>156</v>
      </c>
      <c r="D124" s="116">
        <f>IF(C124="Sí",1)+IF(C124="No",0)</f>
        <v>1</v>
      </c>
      <c r="E124" s="207"/>
      <c r="F124" s="127">
        <f>IF(E117=0,(D124*$G$4))+IF(E117=11,(D124*$H$4))+IF(E117=10,(D124*$I$4))+IF(E117=9,(D124*$J$4))+IF(E117=8,(D124*$K$4))+IF(E117=7,(D124*$L$4))+IF(E117=6,(D124*$M$4))+IF(E117=5,(D124*$N$4))+IF(E117=4,(D124*$O$4))+IF(E117=3,(D124*$P$4))+IF(E117=2,(D124*$Q$4))+IF(E117=1,(D124*$R$4))</f>
        <v>9.0909090909090912E-2</v>
      </c>
      <c r="G124" s="117"/>
      <c r="H124" s="117"/>
      <c r="I124" s="117"/>
      <c r="J124" s="117"/>
      <c r="K124" s="117"/>
      <c r="L124" s="117"/>
      <c r="M124" s="117"/>
      <c r="N124" s="117"/>
      <c r="O124" s="117"/>
      <c r="P124" s="117"/>
      <c r="Q124" s="117"/>
      <c r="R124" s="117"/>
      <c r="S124" s="234" t="s">
        <v>156</v>
      </c>
      <c r="T124" s="235">
        <f t="shared" si="29"/>
        <v>1</v>
      </c>
      <c r="U124" s="236">
        <f t="shared" si="30"/>
        <v>9.0909090909090912E-2</v>
      </c>
    </row>
    <row r="125" spans="1:26">
      <c r="A125" s="203" t="s">
        <v>220</v>
      </c>
      <c r="B125" s="126" t="s">
        <v>203</v>
      </c>
      <c r="C125" s="234" t="s">
        <v>156</v>
      </c>
      <c r="D125" s="116">
        <f>IF(C125="Sí",1)+IF(C125="No",0)</f>
        <v>1</v>
      </c>
      <c r="E125" s="207"/>
      <c r="F125" s="127">
        <f>IF(E117=0,(D125*$G$4))+IF(E117=11,(D125*$H$4))+IF(E117=10,(D125*$I$4))+IF(E117=9,(D125*$J$4))+IF(E117=8,(D125*$K$4))+IF(E117=7,(D125*$L$4))+IF(E117=6,(D125*$M$4))+IF(E117=5,(D125*$N$4))+IF(E117=4,(D125*$O$4))+IF(E117=3,(D125*$P$4))+IF(E117=2,(D125*$Q$4))+IF(E117=1,(D125*$R$4))</f>
        <v>9.0909090909090912E-2</v>
      </c>
      <c r="G125" s="117"/>
      <c r="H125" s="117"/>
      <c r="I125" s="117"/>
      <c r="J125" s="117"/>
      <c r="K125" s="117"/>
      <c r="L125" s="117"/>
      <c r="M125" s="117"/>
      <c r="N125" s="117"/>
      <c r="O125" s="117"/>
      <c r="P125" s="117"/>
      <c r="Q125" s="117"/>
      <c r="R125" s="117"/>
      <c r="S125" s="234" t="s">
        <v>156</v>
      </c>
      <c r="T125" s="235">
        <f t="shared" si="29"/>
        <v>1</v>
      </c>
      <c r="U125" s="236">
        <f t="shared" si="30"/>
        <v>9.0909090909090912E-2</v>
      </c>
    </row>
    <row r="126" spans="1:26" ht="15" customHeight="1" thickBot="1">
      <c r="A126" s="204"/>
      <c r="B126" s="126" t="s">
        <v>207</v>
      </c>
      <c r="C126" s="234" t="s">
        <v>156</v>
      </c>
      <c r="D126" s="116">
        <f>IF(C126="Sí",1)+IF(C126="No",0)</f>
        <v>1</v>
      </c>
      <c r="E126" s="207"/>
      <c r="F126" s="127">
        <f>IF(E117=0,(D126*$G$4))+IF(E117=11,(D126*$H$4))+IF(E117=10,(D126*$I$4))+IF(E117=9,(D126*$J$4))+IF(E117=8,(D126*$K$4))+IF(E117=7,(D126*$L$4))+IF(E117=6,(D126*$M$4))+IF(E117=5,(D126*$N$4))+IF(E117=4,(D126*$O$4))+IF(E117=3,(D126*$P$4))+IF(E117=2,(D126*$Q$4))+IF(E117=1,(D126*$R$4))</f>
        <v>9.0909090909090912E-2</v>
      </c>
      <c r="G126" s="117"/>
      <c r="H126" s="117"/>
      <c r="I126" s="117"/>
      <c r="J126" s="117"/>
      <c r="K126" s="117"/>
      <c r="L126" s="117"/>
      <c r="M126" s="117"/>
      <c r="N126" s="117"/>
      <c r="O126" s="117"/>
      <c r="P126" s="117"/>
      <c r="Q126" s="117"/>
      <c r="R126" s="117"/>
      <c r="S126" s="234" t="s">
        <v>156</v>
      </c>
      <c r="T126" s="235">
        <f t="shared" si="29"/>
        <v>1</v>
      </c>
      <c r="U126" s="236">
        <f t="shared" si="30"/>
        <v>9.0909090909090912E-2</v>
      </c>
    </row>
    <row r="127" spans="1:26" ht="29.4" thickBot="1">
      <c r="A127" s="205"/>
      <c r="B127" s="126" t="s">
        <v>210</v>
      </c>
      <c r="C127" s="234" t="s">
        <v>156</v>
      </c>
      <c r="D127" s="116">
        <f t="shared" ref="D127" si="31">IF(C127="Sí",1)+IF(C127="No",0)</f>
        <v>1</v>
      </c>
      <c r="E127" s="208"/>
      <c r="F127" s="127">
        <f>IF(E117=0,(D127*$G$4))+IF(E117=11,(D127*$H$4))+IF(E117=10,(D127*$I$4))+IF(E117=9,(D127*$J$4))+IF(E117=8,(D127*$K$4))+IF(E117=7,(D127*$L$4))+IF(E117=6,(D127*$M$4))+IF(E117=5,(D127*$N$4))+IF(E117=4,(D127*$O$4))+IF(E117=3,(D127*$P$4))+IF(E117=2,(D127*$Q$4))+IF(E117=1,(D127*$R$4))</f>
        <v>9.0909090909090912E-2</v>
      </c>
      <c r="G127" s="117"/>
      <c r="H127" s="117"/>
      <c r="I127" s="117"/>
      <c r="J127" s="117"/>
      <c r="K127" s="117"/>
      <c r="L127" s="117"/>
      <c r="M127" s="117"/>
      <c r="N127" s="117"/>
      <c r="O127" s="117"/>
      <c r="P127" s="117"/>
      <c r="Q127" s="117"/>
      <c r="R127" s="117"/>
      <c r="S127" s="234" t="s">
        <v>156</v>
      </c>
      <c r="T127" s="235">
        <f t="shared" si="29"/>
        <v>1</v>
      </c>
      <c r="U127" s="236">
        <f t="shared" si="30"/>
        <v>9.0909090909090912E-2</v>
      </c>
      <c r="V127" s="226">
        <f>U128</f>
        <v>1.0000000000000002</v>
      </c>
      <c r="W127" s="227">
        <f>IF(U128&gt;=70%,(U128))+IF(U128&lt;=70%,70%)</f>
        <v>1.0000000000000002</v>
      </c>
    </row>
    <row r="128" spans="1:26">
      <c r="B128" s="5"/>
      <c r="C128" s="217"/>
      <c r="D128" s="5"/>
      <c r="E128" s="5"/>
      <c r="F128" s="5"/>
      <c r="G128" s="5"/>
      <c r="H128" s="5"/>
      <c r="I128" s="5"/>
      <c r="J128" s="5"/>
      <c r="K128" s="5"/>
      <c r="L128" s="5"/>
      <c r="M128" s="5"/>
      <c r="N128" s="5"/>
      <c r="O128" s="5"/>
      <c r="P128" s="56"/>
      <c r="Q128" s="56"/>
      <c r="R128" s="56"/>
      <c r="S128" s="217"/>
      <c r="T128" s="217"/>
      <c r="U128" s="228">
        <f>SUM(U117:U127)</f>
        <v>1.0000000000000002</v>
      </c>
    </row>
    <row r="130" spans="1:23" ht="28.8">
      <c r="A130" s="6"/>
      <c r="B130" s="6"/>
      <c r="C130" s="211" t="s">
        <v>213</v>
      </c>
      <c r="D130" s="42"/>
      <c r="E130" s="42"/>
      <c r="F130" s="25" t="s">
        <v>229</v>
      </c>
      <c r="S130" s="211" t="s">
        <v>155</v>
      </c>
      <c r="U130" s="156" t="s">
        <v>222</v>
      </c>
    </row>
    <row r="131" spans="1:23">
      <c r="A131" s="26" t="str">
        <f>'Tabla Resultados FC'!C30</f>
        <v>MTU.3.3</v>
      </c>
      <c r="B131" s="30" t="str">
        <f>'Tabla Resultados FC'!D30</f>
        <v>Reducción de emisiones de GEI</v>
      </c>
      <c r="C131" s="212"/>
      <c r="D131" s="42"/>
      <c r="E131" s="42"/>
      <c r="F131" s="128">
        <v>1</v>
      </c>
      <c r="S131" s="212"/>
      <c r="U131" s="157"/>
    </row>
    <row r="132" spans="1:23">
      <c r="A132" s="6"/>
      <c r="B132" s="6"/>
      <c r="C132" s="213"/>
      <c r="D132" s="6"/>
      <c r="E132" s="6"/>
      <c r="F132" s="6"/>
      <c r="G132" s="6"/>
      <c r="H132" s="6"/>
      <c r="I132" s="6"/>
      <c r="J132" s="6"/>
      <c r="K132" s="6"/>
      <c r="L132" s="6"/>
      <c r="M132" s="6"/>
      <c r="N132" s="6"/>
      <c r="O132" s="6"/>
      <c r="P132" s="6"/>
      <c r="Q132" s="6"/>
      <c r="R132" s="6"/>
      <c r="S132" s="213"/>
      <c r="T132" s="213"/>
      <c r="U132" s="223"/>
    </row>
    <row r="133" spans="1:23" ht="28.8">
      <c r="A133" s="203" t="s">
        <v>217</v>
      </c>
      <c r="B133" s="126" t="s">
        <v>200</v>
      </c>
      <c r="C133" s="234" t="s">
        <v>156</v>
      </c>
      <c r="D133" s="116">
        <f>IF(C133="Sí",1)+IF(C133="No",0)</f>
        <v>1</v>
      </c>
      <c r="E133" s="206">
        <f>(COUNTIF(D133:D143,"1"))</f>
        <v>11</v>
      </c>
      <c r="F133" s="127">
        <f>IF(E133=0,(D133*$G$4))+IF(E133=11,(D133*$H$4))+IF(E133=10,(D133*$I$4))+IF(E133=9,(D133*$J$4))+IF(E133=8,(D133*$K$4))+IF(E133=7,(D133*$L$4))+IF(E133=6,(D133*$M$4))+IF(E133=5,(D133*$N$4))+IF(E133=4,(D133*$O$4))+IF(E133=3,(D133*$P$4))+IF(E133=2,(D133*$Q$4))+IF(E133=1,(D133*$R$4))</f>
        <v>9.0909090909090912E-2</v>
      </c>
      <c r="G133" s="117">
        <v>0</v>
      </c>
      <c r="H133" s="117">
        <f>F131/11</f>
        <v>9.0909090909090912E-2</v>
      </c>
      <c r="I133" s="117">
        <f>F131/10</f>
        <v>0.1</v>
      </c>
      <c r="J133" s="117">
        <f>F131/9</f>
        <v>0.1111111111111111</v>
      </c>
      <c r="K133" s="117">
        <f>F131/8</f>
        <v>0.125</v>
      </c>
      <c r="L133" s="117">
        <f>F131/7</f>
        <v>0.14285714285714285</v>
      </c>
      <c r="M133" s="117">
        <f>F131/6</f>
        <v>0.16666666666666666</v>
      </c>
      <c r="N133" s="117">
        <f>F131/5</f>
        <v>0.2</v>
      </c>
      <c r="O133" s="117">
        <f>F131/4</f>
        <v>0.25</v>
      </c>
      <c r="P133" s="117">
        <f>F131/3</f>
        <v>0.33333333333333331</v>
      </c>
      <c r="Q133" s="117">
        <f>F131/2</f>
        <v>0.5</v>
      </c>
      <c r="R133" s="117">
        <f>F131/1</f>
        <v>1</v>
      </c>
      <c r="S133" s="234" t="s">
        <v>156</v>
      </c>
      <c r="T133" s="235">
        <f>IF(S133="Sí",1)+IF(S133="No",0)</f>
        <v>1</v>
      </c>
      <c r="U133" s="236">
        <f>F133*T133</f>
        <v>9.0909090909090912E-2</v>
      </c>
    </row>
    <row r="134" spans="1:23" ht="28.8">
      <c r="A134" s="204"/>
      <c r="B134" s="126" t="s">
        <v>204</v>
      </c>
      <c r="C134" s="234" t="s">
        <v>156</v>
      </c>
      <c r="D134" s="116">
        <f t="shared" ref="D134:D138" si="32">IF(C134="Sí",1)+IF(C134="No",0)</f>
        <v>1</v>
      </c>
      <c r="E134" s="207"/>
      <c r="F134" s="127">
        <f>IF(E133=0,(D134*$G$4))+IF(E133=11,(D134*$H$4))+IF(E133=10,(D134*$I$4))+IF(E133=9,(D134*$J$4))+IF(E133=8,(D134*$K$4))+IF(E133=7,(D134*$L$4))+IF(E133=6,(D134*$M$4))+IF(E133=5,(D134*$N$4))+IF(E133=4,(D134*$O$4))+IF(E133=3,(D134*$P$4))+IF(E133=2,(D134*$Q$4))+IF(E133=1,(D134*$R$4))</f>
        <v>9.0909090909090912E-2</v>
      </c>
      <c r="G134" s="117"/>
      <c r="H134" s="117"/>
      <c r="I134" s="117"/>
      <c r="J134" s="117"/>
      <c r="K134" s="117"/>
      <c r="L134" s="117"/>
      <c r="M134" s="117"/>
      <c r="N134" s="117"/>
      <c r="O134" s="117"/>
      <c r="P134" s="117"/>
      <c r="Q134" s="117"/>
      <c r="R134" s="117"/>
      <c r="S134" s="234" t="s">
        <v>156</v>
      </c>
      <c r="T134" s="235">
        <f t="shared" ref="T134:T143" si="33">IF(S134="Sí",1)+IF(S134="No",0)</f>
        <v>1</v>
      </c>
      <c r="U134" s="236">
        <f t="shared" ref="U134:U143" si="34">F134*T134</f>
        <v>9.0909090909090912E-2</v>
      </c>
    </row>
    <row r="135" spans="1:23" ht="28.8">
      <c r="A135" s="205"/>
      <c r="B135" s="126" t="s">
        <v>208</v>
      </c>
      <c r="C135" s="234" t="s">
        <v>156</v>
      </c>
      <c r="D135" s="116">
        <f t="shared" si="32"/>
        <v>1</v>
      </c>
      <c r="E135" s="207"/>
      <c r="F135" s="127">
        <f>IF(E133=0,(D135*$G$4))+IF(E133=11,(D135*$H$4))+IF(E133=10,(D135*$I$4))+IF(E133=9,(D135*$J$4))+IF(E133=8,(D135*$K$4))+IF(E133=7,(D135*$L$4))+IF(E133=6,(D135*$M$4))+IF(E133=5,(D135*$N$4))+IF(E133=4,(D135*$O$4))+IF(E133=3,(D135*$P$4))+IF(E133=2,(D135*$Q$4))+IF(E133=1,(D135*$R$4))</f>
        <v>9.0909090909090912E-2</v>
      </c>
      <c r="G135" s="117"/>
      <c r="H135" s="117"/>
      <c r="I135" s="117"/>
      <c r="J135" s="117"/>
      <c r="K135" s="117"/>
      <c r="L135" s="117"/>
      <c r="M135" s="117"/>
      <c r="N135" s="117"/>
      <c r="O135" s="117"/>
      <c r="P135" s="117"/>
      <c r="Q135" s="117"/>
      <c r="R135" s="117"/>
      <c r="S135" s="234" t="s">
        <v>156</v>
      </c>
      <c r="T135" s="235">
        <f t="shared" si="33"/>
        <v>1</v>
      </c>
      <c r="U135" s="236">
        <f t="shared" si="34"/>
        <v>9.0909090909090912E-2</v>
      </c>
    </row>
    <row r="136" spans="1:23" ht="28.8">
      <c r="A136" s="203" t="s">
        <v>218</v>
      </c>
      <c r="B136" s="126" t="s">
        <v>201</v>
      </c>
      <c r="C136" s="234" t="s">
        <v>156</v>
      </c>
      <c r="D136" s="116">
        <f t="shared" si="32"/>
        <v>1</v>
      </c>
      <c r="E136" s="207"/>
      <c r="F136" s="127">
        <f>IF(E133=0,(D136*$G$4))+IF(E133=11,(D136*$H$4))+IF(E133=10,(D136*$I$4))+IF(E133=9,(D136*$J$4))+IF(E133=8,(D136*$K$4))+IF(E133=7,(D136*$L$4))+IF(E133=6,(D136*$M$4))+IF(E133=5,(D136*$N$4))+IF(E133=4,(D136*$O$4))+IF(E133=3,(D136*$P$4))+IF(E133=2,(D136*$Q$4))+IF(E133=1,(D136*$R$4))</f>
        <v>9.0909090909090912E-2</v>
      </c>
      <c r="G136" s="117"/>
      <c r="H136" s="117"/>
      <c r="I136" s="117"/>
      <c r="J136" s="117"/>
      <c r="K136" s="117"/>
      <c r="L136" s="117"/>
      <c r="M136" s="117"/>
      <c r="N136" s="117"/>
      <c r="O136" s="117"/>
      <c r="P136" s="117"/>
      <c r="Q136" s="117"/>
      <c r="R136" s="117"/>
      <c r="S136" s="234" t="s">
        <v>156</v>
      </c>
      <c r="T136" s="235">
        <f t="shared" si="33"/>
        <v>1</v>
      </c>
      <c r="U136" s="236">
        <f t="shared" si="34"/>
        <v>9.0909090909090912E-2</v>
      </c>
    </row>
    <row r="137" spans="1:23">
      <c r="A137" s="204"/>
      <c r="B137" s="126" t="s">
        <v>205</v>
      </c>
      <c r="C137" s="234" t="s">
        <v>156</v>
      </c>
      <c r="D137" s="116">
        <f t="shared" si="32"/>
        <v>1</v>
      </c>
      <c r="E137" s="207"/>
      <c r="F137" s="127">
        <f>IF(E133=0,(D137*$G$4))+IF(E133=11,(D137*$H$4))+IF(E133=10,(D137*$I$4))+IF(E133=9,(D137*$J$4))+IF(E133=8,(D137*$K$4))+IF(E133=7,(D137*$L$4))+IF(E133=6,(D137*$M$4))+IF(E133=5,(D137*$N$4))+IF(E133=4,(D137*$O$4))+IF(E133=3,(D137*$P$4))+IF(E133=2,(D137*$Q$4))+IF(E133=1,(D137*$R$4))</f>
        <v>9.0909090909090912E-2</v>
      </c>
      <c r="G137" s="117"/>
      <c r="H137" s="117"/>
      <c r="I137" s="117"/>
      <c r="J137" s="117"/>
      <c r="K137" s="117"/>
      <c r="L137" s="117"/>
      <c r="M137" s="117"/>
      <c r="N137" s="117"/>
      <c r="O137" s="117"/>
      <c r="P137" s="117"/>
      <c r="Q137" s="117"/>
      <c r="R137" s="117"/>
      <c r="S137" s="234" t="s">
        <v>156</v>
      </c>
      <c r="T137" s="235">
        <f t="shared" si="33"/>
        <v>1</v>
      </c>
      <c r="U137" s="236">
        <f t="shared" si="34"/>
        <v>9.0909090909090912E-2</v>
      </c>
    </row>
    <row r="138" spans="1:23">
      <c r="A138" s="205"/>
      <c r="B138" s="126" t="s">
        <v>209</v>
      </c>
      <c r="C138" s="234" t="s">
        <v>156</v>
      </c>
      <c r="D138" s="116">
        <f t="shared" si="32"/>
        <v>1</v>
      </c>
      <c r="E138" s="207"/>
      <c r="F138" s="127">
        <f>IF(E133=0,(D138*$G$4))+IF(E133=11,(D138*$H$4))+IF(E133=10,(D138*$I$4))+IF(E133=9,(D138*$J$4))+IF(E133=8,(D138*$K$4))+IF(E133=7,(D138*$L$4))+IF(E133=6,(D138*$M$4))+IF(E133=5,(D138*$N$4))+IF(E133=4,(D138*$O$4))+IF(E133=3,(D138*$P$4))+IF(E133=2,(D138*$Q$4))+IF(E133=1,(D138*$R$4))</f>
        <v>9.0909090909090912E-2</v>
      </c>
      <c r="G138" s="117"/>
      <c r="H138" s="117"/>
      <c r="I138" s="117"/>
      <c r="J138" s="117"/>
      <c r="K138" s="117"/>
      <c r="L138" s="117"/>
      <c r="M138" s="117"/>
      <c r="N138" s="117"/>
      <c r="O138" s="117"/>
      <c r="P138" s="117"/>
      <c r="Q138" s="117"/>
      <c r="R138" s="117"/>
      <c r="S138" s="234" t="s">
        <v>156</v>
      </c>
      <c r="T138" s="235">
        <f t="shared" si="33"/>
        <v>1</v>
      </c>
      <c r="U138" s="236">
        <f t="shared" si="34"/>
        <v>9.0909090909090912E-2</v>
      </c>
    </row>
    <row r="139" spans="1:23" ht="28.8">
      <c r="A139" s="203" t="s">
        <v>219</v>
      </c>
      <c r="B139" s="126" t="s">
        <v>202</v>
      </c>
      <c r="C139" s="234" t="s">
        <v>156</v>
      </c>
      <c r="D139" s="116">
        <f>IF(C139="Sí",1)+IF(C139="No",0)</f>
        <v>1</v>
      </c>
      <c r="E139" s="207"/>
      <c r="F139" s="127">
        <f>IF(E133=0,(D139*$G$4))+IF(E133=11,(D139*$H$4))+IF(E133=10,(D139*$I$4))+IF(E133=9,(D139*$J$4))+IF(E133=8,(D139*$K$4))+IF(E133=7,(D139*$L$4))+IF(E133=6,(D139*$M$4))+IF(E133=5,(D139*$N$4))+IF(E133=4,(D139*$O$4))+IF(E133=3,(D139*$P$4))+IF(E133=2,(D139*$Q$4))+IF(E133=1,(D139*$R$4))</f>
        <v>9.0909090909090912E-2</v>
      </c>
      <c r="G139" s="117"/>
      <c r="H139" s="117"/>
      <c r="I139" s="117"/>
      <c r="J139" s="117"/>
      <c r="K139" s="117"/>
      <c r="L139" s="117"/>
      <c r="M139" s="117"/>
      <c r="N139" s="117"/>
      <c r="O139" s="117"/>
      <c r="P139" s="117"/>
      <c r="Q139" s="117"/>
      <c r="R139" s="117"/>
      <c r="S139" s="234" t="s">
        <v>156</v>
      </c>
      <c r="T139" s="235">
        <f t="shared" si="33"/>
        <v>1</v>
      </c>
      <c r="U139" s="236">
        <f t="shared" si="34"/>
        <v>9.0909090909090912E-2</v>
      </c>
    </row>
    <row r="140" spans="1:23" ht="14.4" customHeight="1">
      <c r="A140" s="205"/>
      <c r="B140" s="126" t="s">
        <v>206</v>
      </c>
      <c r="C140" s="234" t="s">
        <v>156</v>
      </c>
      <c r="D140" s="116">
        <f>IF(C140="Sí",1)+IF(C140="No",0)</f>
        <v>1</v>
      </c>
      <c r="E140" s="207"/>
      <c r="F140" s="127">
        <f>IF(E133=0,(D140*$G$4))+IF(E133=11,(D140*$H$4))+IF(E133=10,(D140*$I$4))+IF(E133=9,(D140*$J$4))+IF(E133=8,(D140*$K$4))+IF(E133=7,(D140*$L$4))+IF(E133=6,(D140*$M$4))+IF(E133=5,(D140*$N$4))+IF(E133=4,(D140*$O$4))+IF(E133=3,(D140*$P$4))+IF(E133=2,(D140*$Q$4))+IF(E133=1,(D140*$R$4))</f>
        <v>9.0909090909090912E-2</v>
      </c>
      <c r="G140" s="117"/>
      <c r="H140" s="117"/>
      <c r="I140" s="117"/>
      <c r="J140" s="117"/>
      <c r="K140" s="117"/>
      <c r="L140" s="117"/>
      <c r="M140" s="117"/>
      <c r="N140" s="117"/>
      <c r="O140" s="117"/>
      <c r="P140" s="117"/>
      <c r="Q140" s="117"/>
      <c r="R140" s="117"/>
      <c r="S140" s="234" t="s">
        <v>156</v>
      </c>
      <c r="T140" s="235">
        <f t="shared" si="33"/>
        <v>1</v>
      </c>
      <c r="U140" s="236">
        <f t="shared" si="34"/>
        <v>9.0909090909090912E-2</v>
      </c>
    </row>
    <row r="141" spans="1:23">
      <c r="A141" s="203" t="s">
        <v>220</v>
      </c>
      <c r="B141" s="126" t="s">
        <v>203</v>
      </c>
      <c r="C141" s="234" t="s">
        <v>156</v>
      </c>
      <c r="D141" s="116">
        <f>IF(C141="Sí",1)+IF(C141="No",0)</f>
        <v>1</v>
      </c>
      <c r="E141" s="207"/>
      <c r="F141" s="127">
        <f>IF(E133=0,(D141*$G$4))+IF(E133=11,(D141*$H$4))+IF(E133=10,(D141*$I$4))+IF(E133=9,(D141*$J$4))+IF(E133=8,(D141*$K$4))+IF(E133=7,(D141*$L$4))+IF(E133=6,(D141*$M$4))+IF(E133=5,(D141*$N$4))+IF(E133=4,(D141*$O$4))+IF(E133=3,(D141*$P$4))+IF(E133=2,(D141*$Q$4))+IF(E133=1,(D141*$R$4))</f>
        <v>9.0909090909090912E-2</v>
      </c>
      <c r="G141" s="117"/>
      <c r="H141" s="117"/>
      <c r="I141" s="117"/>
      <c r="J141" s="117"/>
      <c r="K141" s="117"/>
      <c r="L141" s="117"/>
      <c r="M141" s="117"/>
      <c r="N141" s="117"/>
      <c r="O141" s="117"/>
      <c r="P141" s="117"/>
      <c r="Q141" s="117"/>
      <c r="R141" s="117"/>
      <c r="S141" s="234" t="s">
        <v>156</v>
      </c>
      <c r="T141" s="235">
        <f t="shared" si="33"/>
        <v>1</v>
      </c>
      <c r="U141" s="236">
        <f t="shared" si="34"/>
        <v>9.0909090909090912E-2</v>
      </c>
    </row>
    <row r="142" spans="1:23" ht="15" customHeight="1" thickBot="1">
      <c r="A142" s="204"/>
      <c r="B142" s="126" t="s">
        <v>207</v>
      </c>
      <c r="C142" s="234" t="s">
        <v>156</v>
      </c>
      <c r="D142" s="116">
        <f>IF(C142="Sí",1)+IF(C142="No",0)</f>
        <v>1</v>
      </c>
      <c r="E142" s="207"/>
      <c r="F142" s="127">
        <f>IF(E133=0,(D142*$G$4))+IF(E133=11,(D142*$H$4))+IF(E133=10,(D142*$I$4))+IF(E133=9,(D142*$J$4))+IF(E133=8,(D142*$K$4))+IF(E133=7,(D142*$L$4))+IF(E133=6,(D142*$M$4))+IF(E133=5,(D142*$N$4))+IF(E133=4,(D142*$O$4))+IF(E133=3,(D142*$P$4))+IF(E133=2,(D142*$Q$4))+IF(E133=1,(D142*$R$4))</f>
        <v>9.0909090909090912E-2</v>
      </c>
      <c r="G142" s="117"/>
      <c r="H142" s="117"/>
      <c r="I142" s="117"/>
      <c r="J142" s="117"/>
      <c r="K142" s="117"/>
      <c r="L142" s="117"/>
      <c r="M142" s="117"/>
      <c r="N142" s="117"/>
      <c r="O142" s="117"/>
      <c r="P142" s="117"/>
      <c r="Q142" s="117"/>
      <c r="R142" s="117"/>
      <c r="S142" s="234" t="s">
        <v>156</v>
      </c>
      <c r="T142" s="235">
        <f t="shared" si="33"/>
        <v>1</v>
      </c>
      <c r="U142" s="236">
        <f t="shared" si="34"/>
        <v>9.0909090909090912E-2</v>
      </c>
    </row>
    <row r="143" spans="1:23" ht="29.4" thickBot="1">
      <c r="A143" s="205"/>
      <c r="B143" s="126" t="s">
        <v>210</v>
      </c>
      <c r="C143" s="234" t="s">
        <v>156</v>
      </c>
      <c r="D143" s="116">
        <f t="shared" ref="D143" si="35">IF(C143="Sí",1)+IF(C143="No",0)</f>
        <v>1</v>
      </c>
      <c r="E143" s="208"/>
      <c r="F143" s="127">
        <f>IF(E133=0,(D143*$G$4))+IF(E133=11,(D143*$H$4))+IF(E133=10,(D143*$I$4))+IF(E133=9,(D143*$J$4))+IF(E133=8,(D143*$K$4))+IF(E133=7,(D143*$L$4))+IF(E133=6,(D143*$M$4))+IF(E133=5,(D143*$N$4))+IF(E133=4,(D143*$O$4))+IF(E133=3,(D143*$P$4))+IF(E133=2,(D143*$Q$4))+IF(E133=1,(D143*$R$4))</f>
        <v>9.0909090909090912E-2</v>
      </c>
      <c r="G143" s="117"/>
      <c r="H143" s="117"/>
      <c r="I143" s="117"/>
      <c r="J143" s="117"/>
      <c r="K143" s="117"/>
      <c r="L143" s="117"/>
      <c r="M143" s="117"/>
      <c r="N143" s="117"/>
      <c r="O143" s="117"/>
      <c r="P143" s="117"/>
      <c r="Q143" s="117"/>
      <c r="R143" s="117"/>
      <c r="S143" s="234" t="s">
        <v>156</v>
      </c>
      <c r="T143" s="235">
        <f t="shared" si="33"/>
        <v>1</v>
      </c>
      <c r="U143" s="236">
        <f t="shared" si="34"/>
        <v>9.0909090909090912E-2</v>
      </c>
      <c r="V143" s="226">
        <f>U144</f>
        <v>1.0000000000000002</v>
      </c>
      <c r="W143" s="227">
        <f>IF(U144&gt;=70%,(U144))+IF(U144&lt;=70%,70%)</f>
        <v>1.0000000000000002</v>
      </c>
    </row>
    <row r="144" spans="1:23">
      <c r="B144" s="5"/>
      <c r="C144" s="217"/>
      <c r="D144" s="5"/>
      <c r="E144" s="5"/>
      <c r="F144" s="5"/>
      <c r="G144" s="5"/>
      <c r="H144" s="5"/>
      <c r="I144" s="5"/>
      <c r="J144" s="5"/>
      <c r="K144" s="5"/>
      <c r="L144" s="5"/>
      <c r="M144" s="5"/>
      <c r="N144" s="5"/>
      <c r="O144" s="5"/>
      <c r="P144" s="56"/>
      <c r="Q144" s="56"/>
      <c r="R144" s="56"/>
      <c r="S144" s="217"/>
      <c r="T144" s="217"/>
      <c r="U144" s="228">
        <f>SUM(U133:U143)</f>
        <v>1.0000000000000002</v>
      </c>
    </row>
    <row r="146" spans="1:23" ht="28.8">
      <c r="A146" s="6"/>
      <c r="B146" s="6"/>
      <c r="C146" s="211" t="s">
        <v>213</v>
      </c>
      <c r="D146" s="42"/>
      <c r="E146" s="42"/>
      <c r="F146" s="25" t="s">
        <v>221</v>
      </c>
      <c r="G146" s="123"/>
      <c r="H146" s="123"/>
      <c r="I146" s="123"/>
      <c r="J146" s="123"/>
      <c r="K146" s="123"/>
      <c r="L146" s="123"/>
      <c r="M146" s="123"/>
      <c r="N146" s="42"/>
      <c r="O146" s="42"/>
      <c r="S146" s="211" t="s">
        <v>155</v>
      </c>
      <c r="U146" s="156" t="s">
        <v>222</v>
      </c>
    </row>
    <row r="147" spans="1:23">
      <c r="A147" s="26" t="str">
        <f>'Tabla Resultados FC'!C31</f>
        <v>MTU.3.4</v>
      </c>
      <c r="B147" s="30" t="str">
        <f>'Tabla Resultados FC'!D31</f>
        <v>Economía circular</v>
      </c>
      <c r="C147" s="212"/>
      <c r="D147" s="42"/>
      <c r="E147" s="42"/>
      <c r="F147" s="128">
        <v>1</v>
      </c>
      <c r="G147" s="124"/>
      <c r="H147" s="124"/>
      <c r="I147" s="124"/>
      <c r="J147" s="124"/>
      <c r="K147" s="124"/>
      <c r="L147" s="124"/>
      <c r="M147" s="124"/>
      <c r="N147" s="42"/>
      <c r="O147" s="42"/>
      <c r="S147" s="212"/>
      <c r="U147" s="157"/>
    </row>
    <row r="148" spans="1:23">
      <c r="A148" s="6"/>
      <c r="B148" s="6"/>
      <c r="C148" s="213"/>
      <c r="D148" s="6"/>
      <c r="E148" s="6"/>
      <c r="F148" s="6"/>
      <c r="G148" s="6"/>
      <c r="H148" s="6"/>
      <c r="I148" s="6"/>
      <c r="J148" s="6"/>
      <c r="K148" s="6"/>
      <c r="L148" s="6"/>
      <c r="M148" s="6"/>
      <c r="N148" s="6"/>
      <c r="O148" s="6"/>
      <c r="P148" s="6"/>
      <c r="Q148" s="6"/>
      <c r="R148" s="6"/>
      <c r="S148" s="213"/>
      <c r="T148" s="213"/>
      <c r="U148" s="223"/>
    </row>
    <row r="149" spans="1:23" ht="28.8">
      <c r="A149" s="203" t="s">
        <v>217</v>
      </c>
      <c r="B149" s="126" t="s">
        <v>200</v>
      </c>
      <c r="C149" s="234" t="s">
        <v>156</v>
      </c>
      <c r="D149" s="116">
        <f>IF(C149="Sí",1)+IF(C149="No",0)</f>
        <v>1</v>
      </c>
      <c r="E149" s="206">
        <f>(COUNTIF(D149:D159,"1"))</f>
        <v>11</v>
      </c>
      <c r="F149" s="127">
        <f>IF(E149=0,(D149*$G$4))+IF(E149=11,(D149*$H$4))+IF(E149=10,(D149*$I$4))+IF(E149=9,(D149*$J$4))+IF(E149=8,(D149*$K$4))+IF(E149=7,(D149*$L$4))+IF(E149=6,(D149*$M$4))+IF(E149=5,(D149*$N$4))+IF(E149=4,(D149*$O$4))+IF(E149=3,(D149*$P$4))+IF(E149=2,(D149*$Q$4))+IF(E149=1,(D149*$R$4))</f>
        <v>9.0909090909090912E-2</v>
      </c>
      <c r="G149" s="117">
        <v>0</v>
      </c>
      <c r="H149" s="117">
        <f>F147/11</f>
        <v>9.0909090909090912E-2</v>
      </c>
      <c r="I149" s="117">
        <f>F147/10</f>
        <v>0.1</v>
      </c>
      <c r="J149" s="117">
        <f>F147/9</f>
        <v>0.1111111111111111</v>
      </c>
      <c r="K149" s="117">
        <f>F147/8</f>
        <v>0.125</v>
      </c>
      <c r="L149" s="117">
        <f>F147/7</f>
        <v>0.14285714285714285</v>
      </c>
      <c r="M149" s="117">
        <f>F147/6</f>
        <v>0.16666666666666666</v>
      </c>
      <c r="N149" s="117">
        <f>F147/5</f>
        <v>0.2</v>
      </c>
      <c r="O149" s="117">
        <f>F147/4</f>
        <v>0.25</v>
      </c>
      <c r="P149" s="117">
        <f>F147/3</f>
        <v>0.33333333333333331</v>
      </c>
      <c r="Q149" s="117">
        <f>F147/2</f>
        <v>0.5</v>
      </c>
      <c r="R149" s="117">
        <f>F147/1</f>
        <v>1</v>
      </c>
      <c r="S149" s="234" t="s">
        <v>156</v>
      </c>
      <c r="T149" s="235">
        <f>IF(S149="Sí",1)+IF(S149="No",0)</f>
        <v>1</v>
      </c>
      <c r="U149" s="236">
        <f>F149*T149</f>
        <v>9.0909090909090912E-2</v>
      </c>
    </row>
    <row r="150" spans="1:23" ht="28.8">
      <c r="A150" s="204"/>
      <c r="B150" s="126" t="s">
        <v>204</v>
      </c>
      <c r="C150" s="234" t="s">
        <v>156</v>
      </c>
      <c r="D150" s="116">
        <f t="shared" ref="D150:D154" si="36">IF(C150="Sí",1)+IF(C150="No",0)</f>
        <v>1</v>
      </c>
      <c r="E150" s="207"/>
      <c r="F150" s="127">
        <f>IF(E149=0,(D150*$G$4))+IF(E149=11,(D150*$H$4))+IF(E149=10,(D150*$I$4))+IF(E149=9,(D150*$J$4))+IF(E149=8,(D150*$K$4))+IF(E149=7,(D150*$L$4))+IF(E149=6,(D150*$M$4))+IF(E149=5,(D150*$N$4))+IF(E149=4,(D150*$O$4))+IF(E149=3,(D150*$P$4))+IF(E149=2,(D150*$Q$4))+IF(E149=1,(D150*$R$4))</f>
        <v>9.0909090909090912E-2</v>
      </c>
      <c r="G150" s="117"/>
      <c r="H150" s="117"/>
      <c r="I150" s="117"/>
      <c r="J150" s="117"/>
      <c r="K150" s="117"/>
      <c r="L150" s="117"/>
      <c r="M150" s="117"/>
      <c r="N150" s="117"/>
      <c r="O150" s="117"/>
      <c r="P150" s="117"/>
      <c r="Q150" s="117"/>
      <c r="R150" s="117"/>
      <c r="S150" s="234" t="s">
        <v>156</v>
      </c>
      <c r="T150" s="235">
        <f t="shared" ref="T150:T159" si="37">IF(S150="Sí",1)+IF(S150="No",0)</f>
        <v>1</v>
      </c>
      <c r="U150" s="236">
        <f t="shared" ref="U150:U159" si="38">F150*T150</f>
        <v>9.0909090909090912E-2</v>
      </c>
    </row>
    <row r="151" spans="1:23" ht="28.8">
      <c r="A151" s="205"/>
      <c r="B151" s="126" t="s">
        <v>208</v>
      </c>
      <c r="C151" s="234" t="s">
        <v>156</v>
      </c>
      <c r="D151" s="116">
        <f t="shared" si="36"/>
        <v>1</v>
      </c>
      <c r="E151" s="207"/>
      <c r="F151" s="127">
        <f>IF(E149=0,(D151*$G$4))+IF(E149=11,(D151*$H$4))+IF(E149=10,(D151*$I$4))+IF(E149=9,(D151*$J$4))+IF(E149=8,(D151*$K$4))+IF(E149=7,(D151*$L$4))+IF(E149=6,(D151*$M$4))+IF(E149=5,(D151*$N$4))+IF(E149=4,(D151*$O$4))+IF(E149=3,(D151*$P$4))+IF(E149=2,(D151*$Q$4))+IF(E149=1,(D151*$R$4))</f>
        <v>9.0909090909090912E-2</v>
      </c>
      <c r="G151" s="117"/>
      <c r="H151" s="117"/>
      <c r="I151" s="117"/>
      <c r="J151" s="117"/>
      <c r="K151" s="117"/>
      <c r="L151" s="117"/>
      <c r="M151" s="117"/>
      <c r="N151" s="117"/>
      <c r="O151" s="117"/>
      <c r="P151" s="117"/>
      <c r="Q151" s="117"/>
      <c r="R151" s="117"/>
      <c r="S151" s="234" t="s">
        <v>156</v>
      </c>
      <c r="T151" s="235">
        <f t="shared" si="37"/>
        <v>1</v>
      </c>
      <c r="U151" s="236">
        <f t="shared" si="38"/>
        <v>9.0909090909090912E-2</v>
      </c>
    </row>
    <row r="152" spans="1:23" ht="28.8">
      <c r="A152" s="203" t="s">
        <v>218</v>
      </c>
      <c r="B152" s="126" t="s">
        <v>201</v>
      </c>
      <c r="C152" s="234" t="s">
        <v>156</v>
      </c>
      <c r="D152" s="116">
        <f t="shared" si="36"/>
        <v>1</v>
      </c>
      <c r="E152" s="207"/>
      <c r="F152" s="127">
        <f>IF(E149=0,(D152*$G$4))+IF(E149=11,(D152*$H$4))+IF(E149=10,(D152*$I$4))+IF(E149=9,(D152*$J$4))+IF(E149=8,(D152*$K$4))+IF(E149=7,(D152*$L$4))+IF(E149=6,(D152*$M$4))+IF(E149=5,(D152*$N$4))+IF(E149=4,(D152*$O$4))+IF(E149=3,(D152*$P$4))+IF(E149=2,(D152*$Q$4))+IF(E149=1,(D152*$R$4))</f>
        <v>9.0909090909090912E-2</v>
      </c>
      <c r="G152" s="117"/>
      <c r="H152" s="117"/>
      <c r="I152" s="117"/>
      <c r="J152" s="117"/>
      <c r="K152" s="117"/>
      <c r="L152" s="117"/>
      <c r="M152" s="117"/>
      <c r="N152" s="117"/>
      <c r="O152" s="117"/>
      <c r="P152" s="117"/>
      <c r="Q152" s="117"/>
      <c r="R152" s="117"/>
      <c r="S152" s="234" t="s">
        <v>156</v>
      </c>
      <c r="T152" s="235">
        <f t="shared" si="37"/>
        <v>1</v>
      </c>
      <c r="U152" s="236">
        <f t="shared" si="38"/>
        <v>9.0909090909090912E-2</v>
      </c>
    </row>
    <row r="153" spans="1:23">
      <c r="A153" s="204"/>
      <c r="B153" s="126" t="s">
        <v>205</v>
      </c>
      <c r="C153" s="234" t="s">
        <v>156</v>
      </c>
      <c r="D153" s="116">
        <f t="shared" si="36"/>
        <v>1</v>
      </c>
      <c r="E153" s="207"/>
      <c r="F153" s="127">
        <f>IF(E149=0,(D153*$G$4))+IF(E149=11,(D153*$H$4))+IF(E149=10,(D153*$I$4))+IF(E149=9,(D153*$J$4))+IF(E149=8,(D153*$K$4))+IF(E149=7,(D153*$L$4))+IF(E149=6,(D153*$M$4))+IF(E149=5,(D153*$N$4))+IF(E149=4,(D153*$O$4))+IF(E149=3,(D153*$P$4))+IF(E149=2,(D153*$Q$4))+IF(E149=1,(D153*$R$4))</f>
        <v>9.0909090909090912E-2</v>
      </c>
      <c r="G153" s="117"/>
      <c r="H153" s="117"/>
      <c r="I153" s="117"/>
      <c r="J153" s="117"/>
      <c r="K153" s="117"/>
      <c r="L153" s="117"/>
      <c r="M153" s="117"/>
      <c r="N153" s="117"/>
      <c r="O153" s="117"/>
      <c r="P153" s="117"/>
      <c r="Q153" s="117"/>
      <c r="R153" s="117"/>
      <c r="S153" s="234" t="s">
        <v>156</v>
      </c>
      <c r="T153" s="235">
        <f t="shared" si="37"/>
        <v>1</v>
      </c>
      <c r="U153" s="236">
        <f t="shared" si="38"/>
        <v>9.0909090909090912E-2</v>
      </c>
    </row>
    <row r="154" spans="1:23">
      <c r="A154" s="205"/>
      <c r="B154" s="126" t="s">
        <v>209</v>
      </c>
      <c r="C154" s="234" t="s">
        <v>156</v>
      </c>
      <c r="D154" s="116">
        <f t="shared" si="36"/>
        <v>1</v>
      </c>
      <c r="E154" s="207"/>
      <c r="F154" s="127">
        <f>IF(E149=0,(D154*$G$4))+IF(E149=11,(D154*$H$4))+IF(E149=10,(D154*$I$4))+IF(E149=9,(D154*$J$4))+IF(E149=8,(D154*$K$4))+IF(E149=7,(D154*$L$4))+IF(E149=6,(D154*$M$4))+IF(E149=5,(D154*$N$4))+IF(E149=4,(D154*$O$4))+IF(E149=3,(D154*$P$4))+IF(E149=2,(D154*$Q$4))+IF(E149=1,(D154*$R$4))</f>
        <v>9.0909090909090912E-2</v>
      </c>
      <c r="G154" s="117"/>
      <c r="H154" s="117"/>
      <c r="I154" s="117"/>
      <c r="J154" s="117"/>
      <c r="K154" s="117"/>
      <c r="L154" s="117"/>
      <c r="M154" s="117"/>
      <c r="N154" s="117"/>
      <c r="O154" s="117"/>
      <c r="P154" s="117"/>
      <c r="Q154" s="117"/>
      <c r="R154" s="117"/>
      <c r="S154" s="234" t="s">
        <v>156</v>
      </c>
      <c r="T154" s="235">
        <f t="shared" si="37"/>
        <v>1</v>
      </c>
      <c r="U154" s="236">
        <f t="shared" si="38"/>
        <v>9.0909090909090912E-2</v>
      </c>
    </row>
    <row r="155" spans="1:23" ht="28.8">
      <c r="A155" s="203" t="s">
        <v>219</v>
      </c>
      <c r="B155" s="126" t="s">
        <v>202</v>
      </c>
      <c r="C155" s="234" t="s">
        <v>156</v>
      </c>
      <c r="D155" s="116">
        <f>IF(C155="Sí",1)+IF(C155="No",0)</f>
        <v>1</v>
      </c>
      <c r="E155" s="207"/>
      <c r="F155" s="127">
        <f>IF(E149=0,(D155*$G$4))+IF(E149=11,(D155*$H$4))+IF(E149=10,(D155*$I$4))+IF(E149=9,(D155*$J$4))+IF(E149=8,(D155*$K$4))+IF(E149=7,(D155*$L$4))+IF(E149=6,(D155*$M$4))+IF(E149=5,(D155*$N$4))+IF(E149=4,(D155*$O$4))+IF(E149=3,(D155*$P$4))+IF(E149=2,(D155*$Q$4))+IF(E149=1,(D155*$R$4))</f>
        <v>9.0909090909090912E-2</v>
      </c>
      <c r="G155" s="117"/>
      <c r="H155" s="117"/>
      <c r="I155" s="117"/>
      <c r="J155" s="117"/>
      <c r="K155" s="117"/>
      <c r="L155" s="117"/>
      <c r="M155" s="117"/>
      <c r="N155" s="117"/>
      <c r="O155" s="117"/>
      <c r="P155" s="117"/>
      <c r="Q155" s="117"/>
      <c r="R155" s="117"/>
      <c r="S155" s="234" t="s">
        <v>156</v>
      </c>
      <c r="T155" s="235">
        <f t="shared" si="37"/>
        <v>1</v>
      </c>
      <c r="U155" s="236">
        <f t="shared" si="38"/>
        <v>9.0909090909090912E-2</v>
      </c>
    </row>
    <row r="156" spans="1:23" ht="14.4" customHeight="1">
      <c r="A156" s="205"/>
      <c r="B156" s="126" t="s">
        <v>206</v>
      </c>
      <c r="C156" s="234" t="s">
        <v>156</v>
      </c>
      <c r="D156" s="116">
        <f>IF(C156="Sí",1)+IF(C156="No",0)</f>
        <v>1</v>
      </c>
      <c r="E156" s="207"/>
      <c r="F156" s="127">
        <f>IF(E149=0,(D156*$G$4))+IF(E149=11,(D156*$H$4))+IF(E149=10,(D156*$I$4))+IF(E149=9,(D156*$J$4))+IF(E149=8,(D156*$K$4))+IF(E149=7,(D156*$L$4))+IF(E149=6,(D156*$M$4))+IF(E149=5,(D156*$N$4))+IF(E149=4,(D156*$O$4))+IF(E149=3,(D156*$P$4))+IF(E149=2,(D156*$Q$4))+IF(E149=1,(D156*$R$4))</f>
        <v>9.0909090909090912E-2</v>
      </c>
      <c r="G156" s="117"/>
      <c r="H156" s="117"/>
      <c r="I156" s="117"/>
      <c r="J156" s="117"/>
      <c r="K156" s="117"/>
      <c r="L156" s="117"/>
      <c r="M156" s="117"/>
      <c r="N156" s="117"/>
      <c r="O156" s="117"/>
      <c r="P156" s="117"/>
      <c r="Q156" s="117"/>
      <c r="R156" s="117"/>
      <c r="S156" s="234" t="s">
        <v>156</v>
      </c>
      <c r="T156" s="235">
        <f t="shared" si="37"/>
        <v>1</v>
      </c>
      <c r="U156" s="236">
        <f t="shared" si="38"/>
        <v>9.0909090909090912E-2</v>
      </c>
    </row>
    <row r="157" spans="1:23">
      <c r="A157" s="203" t="s">
        <v>220</v>
      </c>
      <c r="B157" s="126" t="s">
        <v>203</v>
      </c>
      <c r="C157" s="234" t="s">
        <v>156</v>
      </c>
      <c r="D157" s="116">
        <f>IF(C157="Sí",1)+IF(C157="No",0)</f>
        <v>1</v>
      </c>
      <c r="E157" s="207"/>
      <c r="F157" s="127">
        <f>IF(E149=0,(D157*$G$4))+IF(E149=11,(D157*$H$4))+IF(E149=10,(D157*$I$4))+IF(E149=9,(D157*$J$4))+IF(E149=8,(D157*$K$4))+IF(E149=7,(D157*$L$4))+IF(E149=6,(D157*$M$4))+IF(E149=5,(D157*$N$4))+IF(E149=4,(D157*$O$4))+IF(E149=3,(D157*$P$4))+IF(E149=2,(D157*$Q$4))+IF(E149=1,(D157*$R$4))</f>
        <v>9.0909090909090912E-2</v>
      </c>
      <c r="G157" s="117"/>
      <c r="H157" s="117"/>
      <c r="I157" s="117"/>
      <c r="J157" s="117"/>
      <c r="K157" s="117"/>
      <c r="L157" s="117"/>
      <c r="M157" s="117"/>
      <c r="N157" s="117"/>
      <c r="O157" s="117"/>
      <c r="P157" s="117"/>
      <c r="Q157" s="117"/>
      <c r="R157" s="117"/>
      <c r="S157" s="234" t="s">
        <v>156</v>
      </c>
      <c r="T157" s="235">
        <f t="shared" si="37"/>
        <v>1</v>
      </c>
      <c r="U157" s="236">
        <f t="shared" si="38"/>
        <v>9.0909090909090912E-2</v>
      </c>
    </row>
    <row r="158" spans="1:23" ht="15" customHeight="1" thickBot="1">
      <c r="A158" s="204"/>
      <c r="B158" s="126" t="s">
        <v>207</v>
      </c>
      <c r="C158" s="234" t="s">
        <v>156</v>
      </c>
      <c r="D158" s="116">
        <f>IF(C158="Sí",1)+IF(C158="No",0)</f>
        <v>1</v>
      </c>
      <c r="E158" s="207"/>
      <c r="F158" s="127">
        <f>IF(E149=0,(D158*$G$4))+IF(E149=11,(D158*$H$4))+IF(E149=10,(D158*$I$4))+IF(E149=9,(D158*$J$4))+IF(E149=8,(D158*$K$4))+IF(E149=7,(D158*$L$4))+IF(E149=6,(D158*$M$4))+IF(E149=5,(D158*$N$4))+IF(E149=4,(D158*$O$4))+IF(E149=3,(D158*$P$4))+IF(E149=2,(D158*$Q$4))+IF(E149=1,(D158*$R$4))</f>
        <v>9.0909090909090912E-2</v>
      </c>
      <c r="G158" s="117"/>
      <c r="H158" s="117"/>
      <c r="I158" s="117"/>
      <c r="J158" s="117"/>
      <c r="K158" s="117"/>
      <c r="L158" s="117"/>
      <c r="M158" s="117"/>
      <c r="N158" s="117"/>
      <c r="O158" s="117"/>
      <c r="P158" s="117"/>
      <c r="Q158" s="117"/>
      <c r="R158" s="117"/>
      <c r="S158" s="234" t="s">
        <v>156</v>
      </c>
      <c r="T158" s="235">
        <f t="shared" si="37"/>
        <v>1</v>
      </c>
      <c r="U158" s="236">
        <f t="shared" si="38"/>
        <v>9.0909090909090912E-2</v>
      </c>
    </row>
    <row r="159" spans="1:23" ht="29.4" thickBot="1">
      <c r="A159" s="205"/>
      <c r="B159" s="126" t="s">
        <v>210</v>
      </c>
      <c r="C159" s="234" t="s">
        <v>156</v>
      </c>
      <c r="D159" s="116">
        <f t="shared" ref="D159" si="39">IF(C159="Sí",1)+IF(C159="No",0)</f>
        <v>1</v>
      </c>
      <c r="E159" s="208"/>
      <c r="F159" s="127">
        <f>IF(E149=0,(D159*$G$4))+IF(E149=11,(D159*$H$4))+IF(E149=10,(D159*$I$4))+IF(E149=9,(D159*$J$4))+IF(E149=8,(D159*$K$4))+IF(E149=7,(D159*$L$4))+IF(E149=6,(D159*$M$4))+IF(E149=5,(D159*$N$4))+IF(E149=4,(D159*$O$4))+IF(E149=3,(D159*$P$4))+IF(E149=2,(D159*$Q$4))+IF(E149=1,(D159*$R$4))</f>
        <v>9.0909090909090912E-2</v>
      </c>
      <c r="G159" s="117"/>
      <c r="H159" s="117"/>
      <c r="I159" s="117"/>
      <c r="J159" s="117"/>
      <c r="K159" s="117"/>
      <c r="L159" s="117"/>
      <c r="M159" s="117"/>
      <c r="N159" s="117"/>
      <c r="O159" s="117"/>
      <c r="P159" s="117"/>
      <c r="Q159" s="117"/>
      <c r="R159" s="117"/>
      <c r="S159" s="234" t="s">
        <v>156</v>
      </c>
      <c r="T159" s="235">
        <f t="shared" si="37"/>
        <v>1</v>
      </c>
      <c r="U159" s="236">
        <f t="shared" si="38"/>
        <v>9.0909090909090912E-2</v>
      </c>
      <c r="V159" s="226">
        <f>U160</f>
        <v>1.0000000000000002</v>
      </c>
      <c r="W159" s="227">
        <f>IF(U160&gt;=70%,(U160))+IF(U160&lt;=70%,70%)</f>
        <v>1.0000000000000002</v>
      </c>
    </row>
    <row r="160" spans="1:23">
      <c r="B160" s="5"/>
      <c r="C160" s="217"/>
      <c r="D160" s="5"/>
      <c r="E160" s="5"/>
      <c r="F160" s="5"/>
      <c r="G160" s="5"/>
      <c r="H160" s="5"/>
      <c r="I160" s="5"/>
      <c r="J160" s="5"/>
      <c r="K160" s="5"/>
      <c r="L160" s="5"/>
      <c r="M160" s="5"/>
      <c r="N160" s="5"/>
      <c r="O160" s="5"/>
      <c r="P160" s="56"/>
      <c r="Q160" s="56"/>
      <c r="R160" s="56"/>
      <c r="S160" s="217"/>
      <c r="T160" s="217"/>
      <c r="U160" s="228">
        <f>SUM(U149:U159)</f>
        <v>1.0000000000000002</v>
      </c>
    </row>
    <row r="162" spans="1:23" ht="28.8">
      <c r="A162" s="6"/>
      <c r="B162" s="6"/>
      <c r="C162" s="211" t="s">
        <v>213</v>
      </c>
      <c r="D162" s="42"/>
      <c r="E162" s="42"/>
      <c r="F162" s="25" t="s">
        <v>229</v>
      </c>
      <c r="S162" s="211" t="s">
        <v>155</v>
      </c>
      <c r="U162" s="156" t="s">
        <v>222</v>
      </c>
    </row>
    <row r="163" spans="1:23">
      <c r="A163" s="26" t="str">
        <f>'Tabla Resultados FC'!C32</f>
        <v>MTU.4.1</v>
      </c>
      <c r="B163" s="30" t="str">
        <f>'Tabla Resultados FC'!D32</f>
        <v>Evaluación y gestión de riesgos</v>
      </c>
      <c r="C163" s="212"/>
      <c r="D163" s="42"/>
      <c r="E163" s="42"/>
      <c r="F163" s="128">
        <v>1</v>
      </c>
      <c r="S163" s="212"/>
      <c r="U163" s="157"/>
    </row>
    <row r="164" spans="1:23">
      <c r="A164" s="6"/>
      <c r="B164" s="6"/>
      <c r="C164" s="213"/>
      <c r="D164" s="6"/>
      <c r="E164" s="6"/>
      <c r="F164" s="6"/>
      <c r="G164" s="6"/>
      <c r="H164" s="6"/>
      <c r="I164" s="6"/>
      <c r="J164" s="6"/>
      <c r="K164" s="6"/>
      <c r="L164" s="6"/>
      <c r="M164" s="6"/>
      <c r="N164" s="6"/>
      <c r="O164" s="6"/>
      <c r="P164" s="6"/>
      <c r="Q164" s="6"/>
      <c r="R164" s="6"/>
      <c r="S164" s="213"/>
      <c r="T164" s="213"/>
      <c r="U164" s="223"/>
    </row>
    <row r="165" spans="1:23" ht="28.8">
      <c r="A165" s="203" t="s">
        <v>217</v>
      </c>
      <c r="B165" s="126" t="s">
        <v>200</v>
      </c>
      <c r="C165" s="234" t="s">
        <v>156</v>
      </c>
      <c r="D165" s="116">
        <f>IF(C165="Sí",1)+IF(C165="No",0)</f>
        <v>1</v>
      </c>
      <c r="E165" s="206">
        <f>(COUNTIF(D165:D175,"1"))</f>
        <v>11</v>
      </c>
      <c r="F165" s="127">
        <f>IF(E165=0,(D165*$G$4))+IF(E165=11,(D165*$H$4))+IF(E165=10,(D165*$I$4))+IF(E165=9,(D165*$J$4))+IF(E165=8,(D165*$K$4))+IF(E165=7,(D165*$L$4))+IF(E165=6,(D165*$M$4))+IF(E165=5,(D165*$N$4))+IF(E165=4,(D165*$O$4))+IF(E165=3,(D165*$P$4))+IF(E165=2,(D165*$Q$4))+IF(E165=1,(D165*$R$4))</f>
        <v>9.0909090909090912E-2</v>
      </c>
      <c r="G165" s="117">
        <v>0</v>
      </c>
      <c r="H165" s="117">
        <f>F163/11</f>
        <v>9.0909090909090912E-2</v>
      </c>
      <c r="I165" s="117">
        <f>F163/10</f>
        <v>0.1</v>
      </c>
      <c r="J165" s="117">
        <f>F163/9</f>
        <v>0.1111111111111111</v>
      </c>
      <c r="K165" s="117">
        <f>F163/8</f>
        <v>0.125</v>
      </c>
      <c r="L165" s="117">
        <f>F163/7</f>
        <v>0.14285714285714285</v>
      </c>
      <c r="M165" s="117">
        <f>F163/6</f>
        <v>0.16666666666666666</v>
      </c>
      <c r="N165" s="117">
        <f>F163/5</f>
        <v>0.2</v>
      </c>
      <c r="O165" s="117">
        <f>F163/4</f>
        <v>0.25</v>
      </c>
      <c r="P165" s="117">
        <f>F163/3</f>
        <v>0.33333333333333331</v>
      </c>
      <c r="Q165" s="117">
        <f>F163/2</f>
        <v>0.5</v>
      </c>
      <c r="R165" s="117">
        <f>F163/1</f>
        <v>1</v>
      </c>
      <c r="S165" s="234" t="s">
        <v>156</v>
      </c>
      <c r="T165" s="235">
        <f>IF(S165="Sí",1)+IF(S165="No",0)</f>
        <v>1</v>
      </c>
      <c r="U165" s="236">
        <f>F165*T165</f>
        <v>9.0909090909090912E-2</v>
      </c>
    </row>
    <row r="166" spans="1:23" ht="28.8">
      <c r="A166" s="204"/>
      <c r="B166" s="126" t="s">
        <v>204</v>
      </c>
      <c r="C166" s="234" t="s">
        <v>156</v>
      </c>
      <c r="D166" s="116">
        <f t="shared" ref="D166:D170" si="40">IF(C166="Sí",1)+IF(C166="No",0)</f>
        <v>1</v>
      </c>
      <c r="E166" s="207"/>
      <c r="F166" s="127">
        <f>IF(E165=0,(D166*$G$4))+IF(E165=11,(D166*$H$4))+IF(E165=10,(D166*$I$4))+IF(E165=9,(D166*$J$4))+IF(E165=8,(D166*$K$4))+IF(E165=7,(D166*$L$4))+IF(E165=6,(D166*$M$4))+IF(E165=5,(D166*$N$4))+IF(E165=4,(D166*$O$4))+IF(E165=3,(D166*$P$4))+IF(E165=2,(D166*$Q$4))+IF(E165=1,(D166*$R$4))</f>
        <v>9.0909090909090912E-2</v>
      </c>
      <c r="G166" s="117"/>
      <c r="H166" s="117"/>
      <c r="I166" s="117"/>
      <c r="J166" s="117"/>
      <c r="K166" s="117"/>
      <c r="L166" s="117"/>
      <c r="M166" s="117"/>
      <c r="N166" s="117"/>
      <c r="O166" s="117"/>
      <c r="P166" s="117"/>
      <c r="Q166" s="117"/>
      <c r="R166" s="117"/>
      <c r="S166" s="234" t="s">
        <v>156</v>
      </c>
      <c r="T166" s="235">
        <f t="shared" ref="T166:T175" si="41">IF(S166="Sí",1)+IF(S166="No",0)</f>
        <v>1</v>
      </c>
      <c r="U166" s="236">
        <f t="shared" ref="U166:U175" si="42">F166*T166</f>
        <v>9.0909090909090912E-2</v>
      </c>
    </row>
    <row r="167" spans="1:23" ht="28.8">
      <c r="A167" s="205"/>
      <c r="B167" s="126" t="s">
        <v>208</v>
      </c>
      <c r="C167" s="234" t="s">
        <v>156</v>
      </c>
      <c r="D167" s="116">
        <f t="shared" si="40"/>
        <v>1</v>
      </c>
      <c r="E167" s="207"/>
      <c r="F167" s="127">
        <f>IF(E165=0,(D167*$G$4))+IF(E165=11,(D167*$H$4))+IF(E165=10,(D167*$I$4))+IF(E165=9,(D167*$J$4))+IF(E165=8,(D167*$K$4))+IF(E165=7,(D167*$L$4))+IF(E165=6,(D167*$M$4))+IF(E165=5,(D167*$N$4))+IF(E165=4,(D167*$O$4))+IF(E165=3,(D167*$P$4))+IF(E165=2,(D167*$Q$4))+IF(E165=1,(D167*$R$4))</f>
        <v>9.0909090909090912E-2</v>
      </c>
      <c r="G167" s="117"/>
      <c r="H167" s="117"/>
      <c r="I167" s="117"/>
      <c r="J167" s="117"/>
      <c r="K167" s="117"/>
      <c r="L167" s="117"/>
      <c r="M167" s="117"/>
      <c r="N167" s="117"/>
      <c r="O167" s="117"/>
      <c r="P167" s="117"/>
      <c r="Q167" s="117"/>
      <c r="R167" s="117"/>
      <c r="S167" s="234" t="s">
        <v>156</v>
      </c>
      <c r="T167" s="235">
        <f t="shared" si="41"/>
        <v>1</v>
      </c>
      <c r="U167" s="236">
        <f t="shared" si="42"/>
        <v>9.0909090909090912E-2</v>
      </c>
    </row>
    <row r="168" spans="1:23" ht="28.8">
      <c r="A168" s="203" t="s">
        <v>218</v>
      </c>
      <c r="B168" s="126" t="s">
        <v>201</v>
      </c>
      <c r="C168" s="234" t="s">
        <v>156</v>
      </c>
      <c r="D168" s="116">
        <f t="shared" si="40"/>
        <v>1</v>
      </c>
      <c r="E168" s="207"/>
      <c r="F168" s="127">
        <f>IF(E165=0,(D168*$G$4))+IF(E165=11,(D168*$H$4))+IF(E165=10,(D168*$I$4))+IF(E165=9,(D168*$J$4))+IF(E165=8,(D168*$K$4))+IF(E165=7,(D168*$L$4))+IF(E165=6,(D168*$M$4))+IF(E165=5,(D168*$N$4))+IF(E165=4,(D168*$O$4))+IF(E165=3,(D168*$P$4))+IF(E165=2,(D168*$Q$4))+IF(E165=1,(D168*$R$4))</f>
        <v>9.0909090909090912E-2</v>
      </c>
      <c r="G168" s="117"/>
      <c r="H168" s="117"/>
      <c r="I168" s="117"/>
      <c r="J168" s="117"/>
      <c r="K168" s="117"/>
      <c r="L168" s="117"/>
      <c r="M168" s="117"/>
      <c r="N168" s="117"/>
      <c r="O168" s="117"/>
      <c r="P168" s="117"/>
      <c r="Q168" s="117"/>
      <c r="R168" s="117"/>
      <c r="S168" s="234" t="s">
        <v>156</v>
      </c>
      <c r="T168" s="235">
        <f t="shared" si="41"/>
        <v>1</v>
      </c>
      <c r="U168" s="236">
        <f t="shared" si="42"/>
        <v>9.0909090909090912E-2</v>
      </c>
    </row>
    <row r="169" spans="1:23">
      <c r="A169" s="204"/>
      <c r="B169" s="126" t="s">
        <v>205</v>
      </c>
      <c r="C169" s="234" t="s">
        <v>156</v>
      </c>
      <c r="D169" s="116">
        <f t="shared" si="40"/>
        <v>1</v>
      </c>
      <c r="E169" s="207"/>
      <c r="F169" s="127">
        <f>IF(E165=0,(D169*$G$4))+IF(E165=11,(D169*$H$4))+IF(E165=10,(D169*$I$4))+IF(E165=9,(D169*$J$4))+IF(E165=8,(D169*$K$4))+IF(E165=7,(D169*$L$4))+IF(E165=6,(D169*$M$4))+IF(E165=5,(D169*$N$4))+IF(E165=4,(D169*$O$4))+IF(E165=3,(D169*$P$4))+IF(E165=2,(D169*$Q$4))+IF(E165=1,(D169*$R$4))</f>
        <v>9.0909090909090912E-2</v>
      </c>
      <c r="G169" s="117"/>
      <c r="H169" s="117"/>
      <c r="I169" s="117"/>
      <c r="J169" s="117"/>
      <c r="K169" s="117"/>
      <c r="L169" s="117"/>
      <c r="M169" s="117"/>
      <c r="N169" s="117"/>
      <c r="O169" s="117"/>
      <c r="P169" s="117"/>
      <c r="Q169" s="117"/>
      <c r="R169" s="117"/>
      <c r="S169" s="234" t="s">
        <v>156</v>
      </c>
      <c r="T169" s="235">
        <f t="shared" si="41"/>
        <v>1</v>
      </c>
      <c r="U169" s="236">
        <f t="shared" si="42"/>
        <v>9.0909090909090912E-2</v>
      </c>
    </row>
    <row r="170" spans="1:23">
      <c r="A170" s="205"/>
      <c r="B170" s="126" t="s">
        <v>209</v>
      </c>
      <c r="C170" s="234" t="s">
        <v>156</v>
      </c>
      <c r="D170" s="116">
        <f t="shared" si="40"/>
        <v>1</v>
      </c>
      <c r="E170" s="207"/>
      <c r="F170" s="127">
        <f>IF(E165=0,(D170*$G$4))+IF(E165=11,(D170*$H$4))+IF(E165=10,(D170*$I$4))+IF(E165=9,(D170*$J$4))+IF(E165=8,(D170*$K$4))+IF(E165=7,(D170*$L$4))+IF(E165=6,(D170*$M$4))+IF(E165=5,(D170*$N$4))+IF(E165=4,(D170*$O$4))+IF(E165=3,(D170*$P$4))+IF(E165=2,(D170*$Q$4))+IF(E165=1,(D170*$R$4))</f>
        <v>9.0909090909090912E-2</v>
      </c>
      <c r="G170" s="117"/>
      <c r="H170" s="117"/>
      <c r="I170" s="117"/>
      <c r="J170" s="117"/>
      <c r="K170" s="117"/>
      <c r="L170" s="117"/>
      <c r="M170" s="117"/>
      <c r="N170" s="117"/>
      <c r="O170" s="117"/>
      <c r="P170" s="117"/>
      <c r="Q170" s="117"/>
      <c r="R170" s="117"/>
      <c r="S170" s="234" t="s">
        <v>156</v>
      </c>
      <c r="T170" s="235">
        <f t="shared" si="41"/>
        <v>1</v>
      </c>
      <c r="U170" s="236">
        <f t="shared" si="42"/>
        <v>9.0909090909090912E-2</v>
      </c>
    </row>
    <row r="171" spans="1:23" ht="28.8">
      <c r="A171" s="203" t="s">
        <v>219</v>
      </c>
      <c r="B171" s="126" t="s">
        <v>202</v>
      </c>
      <c r="C171" s="234" t="s">
        <v>156</v>
      </c>
      <c r="D171" s="116">
        <f>IF(C171="Sí",1)+IF(C171="No",0)</f>
        <v>1</v>
      </c>
      <c r="E171" s="207"/>
      <c r="F171" s="127">
        <f>IF(E165=0,(D171*$G$4))+IF(E165=11,(D171*$H$4))+IF(E165=10,(D171*$I$4))+IF(E165=9,(D171*$J$4))+IF(E165=8,(D171*$K$4))+IF(E165=7,(D171*$L$4))+IF(E165=6,(D171*$M$4))+IF(E165=5,(D171*$N$4))+IF(E165=4,(D171*$O$4))+IF(E165=3,(D171*$P$4))+IF(E165=2,(D171*$Q$4))+IF(E165=1,(D171*$R$4))</f>
        <v>9.0909090909090912E-2</v>
      </c>
      <c r="G171" s="117"/>
      <c r="H171" s="117"/>
      <c r="I171" s="117"/>
      <c r="J171" s="117"/>
      <c r="K171" s="117"/>
      <c r="L171" s="117"/>
      <c r="M171" s="117"/>
      <c r="N171" s="117"/>
      <c r="O171" s="117"/>
      <c r="P171" s="117"/>
      <c r="Q171" s="117"/>
      <c r="R171" s="117"/>
      <c r="S171" s="234" t="s">
        <v>156</v>
      </c>
      <c r="T171" s="235">
        <f t="shared" si="41"/>
        <v>1</v>
      </c>
      <c r="U171" s="236">
        <f t="shared" si="42"/>
        <v>9.0909090909090912E-2</v>
      </c>
    </row>
    <row r="172" spans="1:23" ht="14.4" customHeight="1">
      <c r="A172" s="205"/>
      <c r="B172" s="126" t="s">
        <v>206</v>
      </c>
      <c r="C172" s="234" t="s">
        <v>156</v>
      </c>
      <c r="D172" s="116">
        <f>IF(C172="Sí",1)+IF(C172="No",0)</f>
        <v>1</v>
      </c>
      <c r="E172" s="207"/>
      <c r="F172" s="127">
        <f>IF(E165=0,(D172*$G$4))+IF(E165=11,(D172*$H$4))+IF(E165=10,(D172*$I$4))+IF(E165=9,(D172*$J$4))+IF(E165=8,(D172*$K$4))+IF(E165=7,(D172*$L$4))+IF(E165=6,(D172*$M$4))+IF(E165=5,(D172*$N$4))+IF(E165=4,(D172*$O$4))+IF(E165=3,(D172*$P$4))+IF(E165=2,(D172*$Q$4))+IF(E165=1,(D172*$R$4))</f>
        <v>9.0909090909090912E-2</v>
      </c>
      <c r="G172" s="117"/>
      <c r="H172" s="117"/>
      <c r="I172" s="117"/>
      <c r="J172" s="117"/>
      <c r="K172" s="117"/>
      <c r="L172" s="117"/>
      <c r="M172" s="117"/>
      <c r="N172" s="117"/>
      <c r="O172" s="117"/>
      <c r="P172" s="117"/>
      <c r="Q172" s="117"/>
      <c r="R172" s="117"/>
      <c r="S172" s="234" t="s">
        <v>156</v>
      </c>
      <c r="T172" s="235">
        <f t="shared" si="41"/>
        <v>1</v>
      </c>
      <c r="U172" s="236">
        <f t="shared" si="42"/>
        <v>9.0909090909090912E-2</v>
      </c>
    </row>
    <row r="173" spans="1:23">
      <c r="A173" s="203" t="s">
        <v>220</v>
      </c>
      <c r="B173" s="126" t="s">
        <v>203</v>
      </c>
      <c r="C173" s="234" t="s">
        <v>156</v>
      </c>
      <c r="D173" s="116">
        <f>IF(C173="Sí",1)+IF(C173="No",0)</f>
        <v>1</v>
      </c>
      <c r="E173" s="207"/>
      <c r="F173" s="127">
        <f>IF(E165=0,(D173*$G$4))+IF(E165=11,(D173*$H$4))+IF(E165=10,(D173*$I$4))+IF(E165=9,(D173*$J$4))+IF(E165=8,(D173*$K$4))+IF(E165=7,(D173*$L$4))+IF(E165=6,(D173*$M$4))+IF(E165=5,(D173*$N$4))+IF(E165=4,(D173*$O$4))+IF(E165=3,(D173*$P$4))+IF(E165=2,(D173*$Q$4))+IF(E165=1,(D173*$R$4))</f>
        <v>9.0909090909090912E-2</v>
      </c>
      <c r="G173" s="117"/>
      <c r="H173" s="117"/>
      <c r="I173" s="117"/>
      <c r="J173" s="117"/>
      <c r="K173" s="117"/>
      <c r="L173" s="117"/>
      <c r="M173" s="117"/>
      <c r="N173" s="117"/>
      <c r="O173" s="117"/>
      <c r="P173" s="117"/>
      <c r="Q173" s="117"/>
      <c r="R173" s="117"/>
      <c r="S173" s="234" t="s">
        <v>156</v>
      </c>
      <c r="T173" s="235">
        <f t="shared" si="41"/>
        <v>1</v>
      </c>
      <c r="U173" s="236">
        <f t="shared" si="42"/>
        <v>9.0909090909090912E-2</v>
      </c>
    </row>
    <row r="174" spans="1:23" ht="15" customHeight="1" thickBot="1">
      <c r="A174" s="204"/>
      <c r="B174" s="126" t="s">
        <v>207</v>
      </c>
      <c r="C174" s="234" t="s">
        <v>156</v>
      </c>
      <c r="D174" s="116">
        <f>IF(C174="Sí",1)+IF(C174="No",0)</f>
        <v>1</v>
      </c>
      <c r="E174" s="207"/>
      <c r="F174" s="127">
        <f>IF(E165=0,(D174*$G$4))+IF(E165=11,(D174*$H$4))+IF(E165=10,(D174*$I$4))+IF(E165=9,(D174*$J$4))+IF(E165=8,(D174*$K$4))+IF(E165=7,(D174*$L$4))+IF(E165=6,(D174*$M$4))+IF(E165=5,(D174*$N$4))+IF(E165=4,(D174*$O$4))+IF(E165=3,(D174*$P$4))+IF(E165=2,(D174*$Q$4))+IF(E165=1,(D174*$R$4))</f>
        <v>9.0909090909090912E-2</v>
      </c>
      <c r="G174" s="117"/>
      <c r="H174" s="117"/>
      <c r="I174" s="117"/>
      <c r="J174" s="117"/>
      <c r="K174" s="117"/>
      <c r="L174" s="117"/>
      <c r="M174" s="117"/>
      <c r="N174" s="117"/>
      <c r="O174" s="117"/>
      <c r="P174" s="117"/>
      <c r="Q174" s="117"/>
      <c r="R174" s="117"/>
      <c r="S174" s="234" t="s">
        <v>156</v>
      </c>
      <c r="T174" s="235">
        <f t="shared" si="41"/>
        <v>1</v>
      </c>
      <c r="U174" s="236">
        <f t="shared" si="42"/>
        <v>9.0909090909090912E-2</v>
      </c>
    </row>
    <row r="175" spans="1:23" ht="29.4" thickBot="1">
      <c r="A175" s="205"/>
      <c r="B175" s="126" t="s">
        <v>210</v>
      </c>
      <c r="C175" s="234" t="s">
        <v>156</v>
      </c>
      <c r="D175" s="116">
        <f t="shared" ref="D175" si="43">IF(C175="Sí",1)+IF(C175="No",0)</f>
        <v>1</v>
      </c>
      <c r="E175" s="208"/>
      <c r="F175" s="127">
        <f>IF(E165=0,(D175*$G$4))+IF(E165=11,(D175*$H$4))+IF(E165=10,(D175*$I$4))+IF(E165=9,(D175*$J$4))+IF(E165=8,(D175*$K$4))+IF(E165=7,(D175*$L$4))+IF(E165=6,(D175*$M$4))+IF(E165=5,(D175*$N$4))+IF(E165=4,(D175*$O$4))+IF(E165=3,(D175*$P$4))+IF(E165=2,(D175*$Q$4))+IF(E165=1,(D175*$R$4))</f>
        <v>9.0909090909090912E-2</v>
      </c>
      <c r="G175" s="117"/>
      <c r="H175" s="117"/>
      <c r="I175" s="117"/>
      <c r="J175" s="117"/>
      <c r="K175" s="117"/>
      <c r="L175" s="117"/>
      <c r="M175" s="117"/>
      <c r="N175" s="117"/>
      <c r="O175" s="117"/>
      <c r="P175" s="117"/>
      <c r="Q175" s="117"/>
      <c r="R175" s="117"/>
      <c r="S175" s="234" t="s">
        <v>156</v>
      </c>
      <c r="T175" s="235">
        <f t="shared" si="41"/>
        <v>1</v>
      </c>
      <c r="U175" s="236">
        <f t="shared" si="42"/>
        <v>9.0909090909090912E-2</v>
      </c>
      <c r="V175" s="226">
        <f>U176</f>
        <v>1.0000000000000002</v>
      </c>
      <c r="W175" s="227">
        <f>IF(U176&gt;=70%,(U176))+IF(U176&lt;=70%,70%)</f>
        <v>1.0000000000000002</v>
      </c>
    </row>
    <row r="176" spans="1:23">
      <c r="B176" s="5"/>
      <c r="C176" s="217"/>
      <c r="D176" s="5"/>
      <c r="E176" s="5"/>
      <c r="F176" s="5"/>
      <c r="G176" s="5"/>
      <c r="H176" s="5"/>
      <c r="I176" s="5"/>
      <c r="J176" s="5"/>
      <c r="K176" s="5"/>
      <c r="L176" s="5"/>
      <c r="M176" s="5"/>
      <c r="N176" s="5"/>
      <c r="O176" s="5"/>
      <c r="P176" s="56"/>
      <c r="Q176" s="56"/>
      <c r="R176" s="56"/>
      <c r="S176" s="217"/>
      <c r="T176" s="217"/>
      <c r="U176" s="228">
        <f>SUM(U165:U175)</f>
        <v>1.0000000000000002</v>
      </c>
    </row>
    <row r="178" spans="1:23" ht="28.8">
      <c r="A178" s="6"/>
      <c r="B178" s="6"/>
      <c r="C178" s="211" t="s">
        <v>213</v>
      </c>
      <c r="D178" s="42"/>
      <c r="E178" s="42"/>
      <c r="F178" s="25" t="s">
        <v>229</v>
      </c>
      <c r="S178" s="211" t="s">
        <v>155</v>
      </c>
      <c r="U178" s="156" t="s">
        <v>222</v>
      </c>
    </row>
    <row r="179" spans="1:23">
      <c r="A179" s="26" t="str">
        <f>'Tabla Resultados FC'!C33</f>
        <v>MTU.4.2</v>
      </c>
      <c r="B179" s="30" t="str">
        <f>'Tabla Resultados FC'!D33</f>
        <v>Adaptación y recuperación de la vinculación del sistema urbano al ciclo del agua</v>
      </c>
      <c r="C179" s="212"/>
      <c r="D179" s="42"/>
      <c r="E179" s="42"/>
      <c r="F179" s="128">
        <v>1</v>
      </c>
      <c r="S179" s="212"/>
      <c r="U179" s="157"/>
    </row>
    <row r="180" spans="1:23">
      <c r="A180" s="6"/>
      <c r="B180" s="6"/>
      <c r="C180" s="213"/>
      <c r="D180" s="6"/>
      <c r="E180" s="6"/>
      <c r="F180" s="6"/>
      <c r="G180" s="6"/>
      <c r="H180" s="6"/>
      <c r="I180" s="6"/>
      <c r="J180" s="6"/>
      <c r="K180" s="6"/>
      <c r="L180" s="6"/>
      <c r="M180" s="6"/>
      <c r="N180" s="6"/>
      <c r="O180" s="6"/>
      <c r="P180" s="6"/>
      <c r="Q180" s="6"/>
      <c r="R180" s="6"/>
      <c r="S180" s="213"/>
      <c r="T180" s="213"/>
      <c r="U180" s="223"/>
    </row>
    <row r="181" spans="1:23" ht="28.8">
      <c r="A181" s="203" t="s">
        <v>217</v>
      </c>
      <c r="B181" s="126" t="s">
        <v>200</v>
      </c>
      <c r="C181" s="234" t="s">
        <v>156</v>
      </c>
      <c r="D181" s="116">
        <f>IF(C181="Sí",1)+IF(C181="No",0)</f>
        <v>1</v>
      </c>
      <c r="E181" s="206">
        <f>(COUNTIF(D181:D191,"1"))</f>
        <v>11</v>
      </c>
      <c r="F181" s="127">
        <f>IF(E181=0,(D181*$G$4))+IF(E181=11,(D181*$H$4))+IF(E181=10,(D181*$I$4))+IF(E181=9,(D181*$J$4))+IF(E181=8,(D181*$K$4))+IF(E181=7,(D181*$L$4))+IF(E181=6,(D181*$M$4))+IF(E181=5,(D181*$N$4))+IF(E181=4,(D181*$O$4))+IF(E181=3,(D181*$P$4))+IF(E181=2,(D181*$Q$4))+IF(E181=1,(D181*$R$4))</f>
        <v>9.0909090909090912E-2</v>
      </c>
      <c r="G181" s="117">
        <v>0</v>
      </c>
      <c r="H181" s="117">
        <f>F179/11</f>
        <v>9.0909090909090912E-2</v>
      </c>
      <c r="I181" s="117">
        <f>F179/10</f>
        <v>0.1</v>
      </c>
      <c r="J181" s="117">
        <f>F179/9</f>
        <v>0.1111111111111111</v>
      </c>
      <c r="K181" s="117">
        <f>F179/8</f>
        <v>0.125</v>
      </c>
      <c r="L181" s="117">
        <f>F179/7</f>
        <v>0.14285714285714285</v>
      </c>
      <c r="M181" s="117">
        <f>F179/6</f>
        <v>0.16666666666666666</v>
      </c>
      <c r="N181" s="117">
        <f>F179/5</f>
        <v>0.2</v>
      </c>
      <c r="O181" s="117">
        <f>F179/4</f>
        <v>0.25</v>
      </c>
      <c r="P181" s="117">
        <f>F179/3</f>
        <v>0.33333333333333331</v>
      </c>
      <c r="Q181" s="117">
        <f>F179/2</f>
        <v>0.5</v>
      </c>
      <c r="R181" s="117">
        <f>F179/1</f>
        <v>1</v>
      </c>
      <c r="S181" s="234" t="s">
        <v>156</v>
      </c>
      <c r="T181" s="235">
        <f>IF(S181="Sí",1)+IF(S181="No",0)</f>
        <v>1</v>
      </c>
      <c r="U181" s="236">
        <f>F181*T181</f>
        <v>9.0909090909090912E-2</v>
      </c>
    </row>
    <row r="182" spans="1:23" ht="28.8">
      <c r="A182" s="204"/>
      <c r="B182" s="126" t="s">
        <v>204</v>
      </c>
      <c r="C182" s="234" t="s">
        <v>156</v>
      </c>
      <c r="D182" s="116">
        <f t="shared" ref="D182:D186" si="44">IF(C182="Sí",1)+IF(C182="No",0)</f>
        <v>1</v>
      </c>
      <c r="E182" s="207"/>
      <c r="F182" s="127">
        <f>IF(E181=0,(D182*$G$4))+IF(E181=11,(D182*$H$4))+IF(E181=10,(D182*$I$4))+IF(E181=9,(D182*$J$4))+IF(E181=8,(D182*$K$4))+IF(E181=7,(D182*$L$4))+IF(E181=6,(D182*$M$4))+IF(E181=5,(D182*$N$4))+IF(E181=4,(D182*$O$4))+IF(E181=3,(D182*$P$4))+IF(E181=2,(D182*$Q$4))+IF(E181=1,(D182*$R$4))</f>
        <v>9.0909090909090912E-2</v>
      </c>
      <c r="G182" s="117"/>
      <c r="H182" s="117"/>
      <c r="I182" s="117"/>
      <c r="J182" s="117"/>
      <c r="K182" s="117"/>
      <c r="L182" s="117"/>
      <c r="M182" s="117"/>
      <c r="N182" s="117"/>
      <c r="O182" s="117"/>
      <c r="P182" s="117"/>
      <c r="Q182" s="117"/>
      <c r="R182" s="117"/>
      <c r="S182" s="234" t="s">
        <v>156</v>
      </c>
      <c r="T182" s="235">
        <f t="shared" ref="T182:T191" si="45">IF(S182="Sí",1)+IF(S182="No",0)</f>
        <v>1</v>
      </c>
      <c r="U182" s="236">
        <f t="shared" ref="U182:U191" si="46">F182*T182</f>
        <v>9.0909090909090912E-2</v>
      </c>
    </row>
    <row r="183" spans="1:23" ht="28.8">
      <c r="A183" s="205"/>
      <c r="B183" s="126" t="s">
        <v>208</v>
      </c>
      <c r="C183" s="234" t="s">
        <v>156</v>
      </c>
      <c r="D183" s="116">
        <f t="shared" si="44"/>
        <v>1</v>
      </c>
      <c r="E183" s="207"/>
      <c r="F183" s="127">
        <f>IF(E181=0,(D183*$G$4))+IF(E181=11,(D183*$H$4))+IF(E181=10,(D183*$I$4))+IF(E181=9,(D183*$J$4))+IF(E181=8,(D183*$K$4))+IF(E181=7,(D183*$L$4))+IF(E181=6,(D183*$M$4))+IF(E181=5,(D183*$N$4))+IF(E181=4,(D183*$O$4))+IF(E181=3,(D183*$P$4))+IF(E181=2,(D183*$Q$4))+IF(E181=1,(D183*$R$4))</f>
        <v>9.0909090909090912E-2</v>
      </c>
      <c r="G183" s="117"/>
      <c r="H183" s="117"/>
      <c r="I183" s="117"/>
      <c r="J183" s="117"/>
      <c r="K183" s="117"/>
      <c r="L183" s="117"/>
      <c r="M183" s="117"/>
      <c r="N183" s="117"/>
      <c r="O183" s="117"/>
      <c r="P183" s="117"/>
      <c r="Q183" s="117"/>
      <c r="R183" s="117"/>
      <c r="S183" s="234" t="s">
        <v>156</v>
      </c>
      <c r="T183" s="235">
        <f t="shared" si="45"/>
        <v>1</v>
      </c>
      <c r="U183" s="236">
        <f t="shared" si="46"/>
        <v>9.0909090909090912E-2</v>
      </c>
    </row>
    <row r="184" spans="1:23" ht="28.8">
      <c r="A184" s="203" t="s">
        <v>218</v>
      </c>
      <c r="B184" s="126" t="s">
        <v>201</v>
      </c>
      <c r="C184" s="234" t="s">
        <v>156</v>
      </c>
      <c r="D184" s="116">
        <f t="shared" si="44"/>
        <v>1</v>
      </c>
      <c r="E184" s="207"/>
      <c r="F184" s="127">
        <f>IF(E181=0,(D184*$G$4))+IF(E181=11,(D184*$H$4))+IF(E181=10,(D184*$I$4))+IF(E181=9,(D184*$J$4))+IF(E181=8,(D184*$K$4))+IF(E181=7,(D184*$L$4))+IF(E181=6,(D184*$M$4))+IF(E181=5,(D184*$N$4))+IF(E181=4,(D184*$O$4))+IF(E181=3,(D184*$P$4))+IF(E181=2,(D184*$Q$4))+IF(E181=1,(D184*$R$4))</f>
        <v>9.0909090909090912E-2</v>
      </c>
      <c r="G184" s="117"/>
      <c r="H184" s="117"/>
      <c r="I184" s="117"/>
      <c r="J184" s="117"/>
      <c r="K184" s="117"/>
      <c r="L184" s="117"/>
      <c r="M184" s="117"/>
      <c r="N184" s="117"/>
      <c r="O184" s="117"/>
      <c r="P184" s="117"/>
      <c r="Q184" s="117"/>
      <c r="R184" s="117"/>
      <c r="S184" s="234" t="s">
        <v>156</v>
      </c>
      <c r="T184" s="235">
        <f t="shared" si="45"/>
        <v>1</v>
      </c>
      <c r="U184" s="236">
        <f t="shared" si="46"/>
        <v>9.0909090909090912E-2</v>
      </c>
    </row>
    <row r="185" spans="1:23">
      <c r="A185" s="204"/>
      <c r="B185" s="126" t="s">
        <v>205</v>
      </c>
      <c r="C185" s="234" t="s">
        <v>156</v>
      </c>
      <c r="D185" s="116">
        <f t="shared" si="44"/>
        <v>1</v>
      </c>
      <c r="E185" s="207"/>
      <c r="F185" s="127">
        <f>IF(E181=0,(D185*$G$4))+IF(E181=11,(D185*$H$4))+IF(E181=10,(D185*$I$4))+IF(E181=9,(D185*$J$4))+IF(E181=8,(D185*$K$4))+IF(E181=7,(D185*$L$4))+IF(E181=6,(D185*$M$4))+IF(E181=5,(D185*$N$4))+IF(E181=4,(D185*$O$4))+IF(E181=3,(D185*$P$4))+IF(E181=2,(D185*$Q$4))+IF(E181=1,(D185*$R$4))</f>
        <v>9.0909090909090912E-2</v>
      </c>
      <c r="G185" s="117"/>
      <c r="H185" s="117"/>
      <c r="I185" s="117"/>
      <c r="J185" s="117"/>
      <c r="K185" s="117"/>
      <c r="L185" s="117"/>
      <c r="M185" s="117"/>
      <c r="N185" s="117"/>
      <c r="O185" s="117"/>
      <c r="P185" s="117"/>
      <c r="Q185" s="117"/>
      <c r="R185" s="117"/>
      <c r="S185" s="234" t="s">
        <v>156</v>
      </c>
      <c r="T185" s="235">
        <f t="shared" si="45"/>
        <v>1</v>
      </c>
      <c r="U185" s="236">
        <f t="shared" si="46"/>
        <v>9.0909090909090912E-2</v>
      </c>
    </row>
    <row r="186" spans="1:23">
      <c r="A186" s="205"/>
      <c r="B186" s="126" t="s">
        <v>209</v>
      </c>
      <c r="C186" s="234" t="s">
        <v>156</v>
      </c>
      <c r="D186" s="116">
        <f t="shared" si="44"/>
        <v>1</v>
      </c>
      <c r="E186" s="207"/>
      <c r="F186" s="127">
        <f>IF(E181=0,(D186*$G$4))+IF(E181=11,(D186*$H$4))+IF(E181=10,(D186*$I$4))+IF(E181=9,(D186*$J$4))+IF(E181=8,(D186*$K$4))+IF(E181=7,(D186*$L$4))+IF(E181=6,(D186*$M$4))+IF(E181=5,(D186*$N$4))+IF(E181=4,(D186*$O$4))+IF(E181=3,(D186*$P$4))+IF(E181=2,(D186*$Q$4))+IF(E181=1,(D186*$R$4))</f>
        <v>9.0909090909090912E-2</v>
      </c>
      <c r="G186" s="117"/>
      <c r="H186" s="117"/>
      <c r="I186" s="117"/>
      <c r="J186" s="117"/>
      <c r="K186" s="117"/>
      <c r="L186" s="117"/>
      <c r="M186" s="117"/>
      <c r="N186" s="117"/>
      <c r="O186" s="117"/>
      <c r="P186" s="117"/>
      <c r="Q186" s="117"/>
      <c r="R186" s="117"/>
      <c r="S186" s="234" t="s">
        <v>156</v>
      </c>
      <c r="T186" s="235">
        <f t="shared" si="45"/>
        <v>1</v>
      </c>
      <c r="U186" s="236">
        <f t="shared" si="46"/>
        <v>9.0909090909090912E-2</v>
      </c>
    </row>
    <row r="187" spans="1:23" ht="28.8">
      <c r="A187" s="203" t="s">
        <v>219</v>
      </c>
      <c r="B187" s="126" t="s">
        <v>202</v>
      </c>
      <c r="C187" s="234" t="s">
        <v>156</v>
      </c>
      <c r="D187" s="116">
        <f>IF(C187="Sí",1)+IF(C187="No",0)</f>
        <v>1</v>
      </c>
      <c r="E187" s="207"/>
      <c r="F187" s="127">
        <f>IF(E181=0,(D187*$G$4))+IF(E181=11,(D187*$H$4))+IF(E181=10,(D187*$I$4))+IF(E181=9,(D187*$J$4))+IF(E181=8,(D187*$K$4))+IF(E181=7,(D187*$L$4))+IF(E181=6,(D187*$M$4))+IF(E181=5,(D187*$N$4))+IF(E181=4,(D187*$O$4))+IF(E181=3,(D187*$P$4))+IF(E181=2,(D187*$Q$4))+IF(E181=1,(D187*$R$4))</f>
        <v>9.0909090909090912E-2</v>
      </c>
      <c r="G187" s="117"/>
      <c r="H187" s="117"/>
      <c r="I187" s="117"/>
      <c r="J187" s="117"/>
      <c r="K187" s="117"/>
      <c r="L187" s="117"/>
      <c r="M187" s="117"/>
      <c r="N187" s="117"/>
      <c r="O187" s="117"/>
      <c r="P187" s="117"/>
      <c r="Q187" s="117"/>
      <c r="R187" s="117"/>
      <c r="S187" s="234" t="s">
        <v>156</v>
      </c>
      <c r="T187" s="235">
        <f t="shared" si="45"/>
        <v>1</v>
      </c>
      <c r="U187" s="236">
        <f t="shared" si="46"/>
        <v>9.0909090909090912E-2</v>
      </c>
    </row>
    <row r="188" spans="1:23" ht="14.4" customHeight="1">
      <c r="A188" s="205"/>
      <c r="B188" s="126" t="s">
        <v>206</v>
      </c>
      <c r="C188" s="234" t="s">
        <v>156</v>
      </c>
      <c r="D188" s="116">
        <f>IF(C188="Sí",1)+IF(C188="No",0)</f>
        <v>1</v>
      </c>
      <c r="E188" s="207"/>
      <c r="F188" s="127">
        <f>IF(E181=0,(D188*$G$4))+IF(E181=11,(D188*$H$4))+IF(E181=10,(D188*$I$4))+IF(E181=9,(D188*$J$4))+IF(E181=8,(D188*$K$4))+IF(E181=7,(D188*$L$4))+IF(E181=6,(D188*$M$4))+IF(E181=5,(D188*$N$4))+IF(E181=4,(D188*$O$4))+IF(E181=3,(D188*$P$4))+IF(E181=2,(D188*$Q$4))+IF(E181=1,(D188*$R$4))</f>
        <v>9.0909090909090912E-2</v>
      </c>
      <c r="G188" s="117"/>
      <c r="H188" s="117"/>
      <c r="I188" s="117"/>
      <c r="J188" s="117"/>
      <c r="K188" s="117"/>
      <c r="L188" s="117"/>
      <c r="M188" s="117"/>
      <c r="N188" s="117"/>
      <c r="O188" s="117"/>
      <c r="P188" s="117"/>
      <c r="Q188" s="117"/>
      <c r="R188" s="117"/>
      <c r="S188" s="234" t="s">
        <v>156</v>
      </c>
      <c r="T188" s="235">
        <f t="shared" si="45"/>
        <v>1</v>
      </c>
      <c r="U188" s="236">
        <f t="shared" si="46"/>
        <v>9.0909090909090912E-2</v>
      </c>
    </row>
    <row r="189" spans="1:23">
      <c r="A189" s="203" t="s">
        <v>220</v>
      </c>
      <c r="B189" s="126" t="s">
        <v>203</v>
      </c>
      <c r="C189" s="234" t="s">
        <v>156</v>
      </c>
      <c r="D189" s="116">
        <f>IF(C189="Sí",1)+IF(C189="No",0)</f>
        <v>1</v>
      </c>
      <c r="E189" s="207"/>
      <c r="F189" s="127">
        <f>IF(E181=0,(D189*$G$4))+IF(E181=11,(D189*$H$4))+IF(E181=10,(D189*$I$4))+IF(E181=9,(D189*$J$4))+IF(E181=8,(D189*$K$4))+IF(E181=7,(D189*$L$4))+IF(E181=6,(D189*$M$4))+IF(E181=5,(D189*$N$4))+IF(E181=4,(D189*$O$4))+IF(E181=3,(D189*$P$4))+IF(E181=2,(D189*$Q$4))+IF(E181=1,(D189*$R$4))</f>
        <v>9.0909090909090912E-2</v>
      </c>
      <c r="G189" s="117"/>
      <c r="H189" s="117"/>
      <c r="I189" s="117"/>
      <c r="J189" s="117"/>
      <c r="K189" s="117"/>
      <c r="L189" s="117"/>
      <c r="M189" s="117"/>
      <c r="N189" s="117"/>
      <c r="O189" s="117"/>
      <c r="P189" s="117"/>
      <c r="Q189" s="117"/>
      <c r="R189" s="117"/>
      <c r="S189" s="234" t="s">
        <v>156</v>
      </c>
      <c r="T189" s="235">
        <f t="shared" si="45"/>
        <v>1</v>
      </c>
      <c r="U189" s="236">
        <f t="shared" si="46"/>
        <v>9.0909090909090912E-2</v>
      </c>
    </row>
    <row r="190" spans="1:23" ht="15" customHeight="1" thickBot="1">
      <c r="A190" s="204"/>
      <c r="B190" s="126" t="s">
        <v>207</v>
      </c>
      <c r="C190" s="234" t="s">
        <v>156</v>
      </c>
      <c r="D190" s="116">
        <f>IF(C190="Sí",1)+IF(C190="No",0)</f>
        <v>1</v>
      </c>
      <c r="E190" s="207"/>
      <c r="F190" s="127">
        <f>IF(E181=0,(D190*$G$4))+IF(E181=11,(D190*$H$4))+IF(E181=10,(D190*$I$4))+IF(E181=9,(D190*$J$4))+IF(E181=8,(D190*$K$4))+IF(E181=7,(D190*$L$4))+IF(E181=6,(D190*$M$4))+IF(E181=5,(D190*$N$4))+IF(E181=4,(D190*$O$4))+IF(E181=3,(D190*$P$4))+IF(E181=2,(D190*$Q$4))+IF(E181=1,(D190*$R$4))</f>
        <v>9.0909090909090912E-2</v>
      </c>
      <c r="G190" s="117"/>
      <c r="H190" s="117"/>
      <c r="I190" s="117"/>
      <c r="J190" s="117"/>
      <c r="K190" s="117"/>
      <c r="L190" s="117"/>
      <c r="M190" s="117"/>
      <c r="N190" s="117"/>
      <c r="O190" s="117"/>
      <c r="P190" s="117"/>
      <c r="Q190" s="117"/>
      <c r="R190" s="117"/>
      <c r="S190" s="234" t="s">
        <v>156</v>
      </c>
      <c r="T190" s="235">
        <f t="shared" si="45"/>
        <v>1</v>
      </c>
      <c r="U190" s="236">
        <f t="shared" si="46"/>
        <v>9.0909090909090912E-2</v>
      </c>
    </row>
    <row r="191" spans="1:23" ht="29.4" thickBot="1">
      <c r="A191" s="205"/>
      <c r="B191" s="126" t="s">
        <v>210</v>
      </c>
      <c r="C191" s="234" t="s">
        <v>156</v>
      </c>
      <c r="D191" s="116">
        <f t="shared" ref="D191" si="47">IF(C191="Sí",1)+IF(C191="No",0)</f>
        <v>1</v>
      </c>
      <c r="E191" s="208"/>
      <c r="F191" s="127">
        <f>IF(E181=0,(D191*$G$4))+IF(E181=11,(D191*$H$4))+IF(E181=10,(D191*$I$4))+IF(E181=9,(D191*$J$4))+IF(E181=8,(D191*$K$4))+IF(E181=7,(D191*$L$4))+IF(E181=6,(D191*$M$4))+IF(E181=5,(D191*$N$4))+IF(E181=4,(D191*$O$4))+IF(E181=3,(D191*$P$4))+IF(E181=2,(D191*$Q$4))+IF(E181=1,(D191*$R$4))</f>
        <v>9.0909090909090912E-2</v>
      </c>
      <c r="G191" s="117"/>
      <c r="H191" s="117"/>
      <c r="I191" s="117"/>
      <c r="J191" s="117"/>
      <c r="K191" s="117"/>
      <c r="L191" s="117"/>
      <c r="M191" s="117"/>
      <c r="N191" s="117"/>
      <c r="O191" s="117"/>
      <c r="P191" s="117"/>
      <c r="Q191" s="117"/>
      <c r="R191" s="117"/>
      <c r="S191" s="234" t="s">
        <v>156</v>
      </c>
      <c r="T191" s="235">
        <f t="shared" si="45"/>
        <v>1</v>
      </c>
      <c r="U191" s="236">
        <f t="shared" si="46"/>
        <v>9.0909090909090912E-2</v>
      </c>
      <c r="V191" s="226">
        <f>U192</f>
        <v>1.0000000000000002</v>
      </c>
      <c r="W191" s="227">
        <f>IF(U192&gt;=70%,(U192))+IF(U192&lt;=70%,70%)</f>
        <v>1.0000000000000002</v>
      </c>
    </row>
    <row r="192" spans="1:23">
      <c r="B192" s="5"/>
      <c r="C192" s="217"/>
      <c r="D192" s="5"/>
      <c r="E192" s="5"/>
      <c r="F192" s="5"/>
      <c r="G192" s="5"/>
      <c r="H192" s="5"/>
      <c r="I192" s="5"/>
      <c r="J192" s="5"/>
      <c r="K192" s="5"/>
      <c r="L192" s="5"/>
      <c r="M192" s="5"/>
      <c r="N192" s="5"/>
      <c r="O192" s="5"/>
      <c r="P192" s="56"/>
      <c r="Q192" s="56"/>
      <c r="R192" s="56"/>
      <c r="S192" s="217"/>
      <c r="T192" s="217"/>
      <c r="U192" s="228">
        <f>SUM(U181:U191)</f>
        <v>1.0000000000000002</v>
      </c>
    </row>
    <row r="193" spans="2:21">
      <c r="B193" s="5"/>
      <c r="C193" s="217"/>
      <c r="D193" s="5"/>
      <c r="E193" s="5"/>
      <c r="F193" s="5"/>
      <c r="G193" s="5"/>
      <c r="H193" s="5"/>
      <c r="I193" s="5"/>
      <c r="J193" s="5"/>
      <c r="K193" s="5"/>
      <c r="L193" s="5"/>
      <c r="M193" s="5"/>
      <c r="N193" s="5"/>
      <c r="O193" s="5"/>
      <c r="P193" s="56"/>
      <c r="Q193" s="56"/>
      <c r="R193" s="56"/>
      <c r="S193" s="217"/>
      <c r="T193" s="217"/>
      <c r="U193" s="228"/>
    </row>
  </sheetData>
  <sheetProtection password="C1EC" sheet="1" objects="1" scenarios="1"/>
  <mergeCells count="96">
    <mergeCell ref="A184:A186"/>
    <mergeCell ref="A187:A188"/>
    <mergeCell ref="A189:A191"/>
    <mergeCell ref="A157:A159"/>
    <mergeCell ref="A165:A167"/>
    <mergeCell ref="A168:A170"/>
    <mergeCell ref="A171:A172"/>
    <mergeCell ref="A173:A175"/>
    <mergeCell ref="A181:A183"/>
    <mergeCell ref="A155:A156"/>
    <mergeCell ref="A109:A111"/>
    <mergeCell ref="A117:A119"/>
    <mergeCell ref="A120:A122"/>
    <mergeCell ref="A123:A124"/>
    <mergeCell ref="A125:A127"/>
    <mergeCell ref="A133:A135"/>
    <mergeCell ref="A136:A138"/>
    <mergeCell ref="A139:A140"/>
    <mergeCell ref="A141:A143"/>
    <mergeCell ref="A149:A151"/>
    <mergeCell ref="A152:A154"/>
    <mergeCell ref="A107:A108"/>
    <mergeCell ref="A61:A63"/>
    <mergeCell ref="A69:A71"/>
    <mergeCell ref="A72:A74"/>
    <mergeCell ref="A75:A76"/>
    <mergeCell ref="A77:A79"/>
    <mergeCell ref="A85:A87"/>
    <mergeCell ref="A88:A90"/>
    <mergeCell ref="A91:A92"/>
    <mergeCell ref="A93:A95"/>
    <mergeCell ref="A101:A103"/>
    <mergeCell ref="A104:A106"/>
    <mergeCell ref="A40:A42"/>
    <mergeCell ref="A43:A44"/>
    <mergeCell ref="A45:A47"/>
    <mergeCell ref="A53:A55"/>
    <mergeCell ref="A56:A58"/>
    <mergeCell ref="A59:A60"/>
    <mergeCell ref="E181:E191"/>
    <mergeCell ref="A4:A6"/>
    <mergeCell ref="A7:A9"/>
    <mergeCell ref="A10:A11"/>
    <mergeCell ref="A12:A14"/>
    <mergeCell ref="A21:A23"/>
    <mergeCell ref="A24:A26"/>
    <mergeCell ref="A27:A28"/>
    <mergeCell ref="A29:A31"/>
    <mergeCell ref="A37:A39"/>
    <mergeCell ref="E149:E159"/>
    <mergeCell ref="C162:C163"/>
    <mergeCell ref="E117:E127"/>
    <mergeCell ref="C130:C131"/>
    <mergeCell ref="E85:E95"/>
    <mergeCell ref="S162:S163"/>
    <mergeCell ref="U162:U163"/>
    <mergeCell ref="E165:E175"/>
    <mergeCell ref="C178:C179"/>
    <mergeCell ref="S178:S179"/>
    <mergeCell ref="U178:U179"/>
    <mergeCell ref="S130:S131"/>
    <mergeCell ref="U130:U131"/>
    <mergeCell ref="E133:E143"/>
    <mergeCell ref="C146:C147"/>
    <mergeCell ref="S146:S147"/>
    <mergeCell ref="U146:U147"/>
    <mergeCell ref="C98:C99"/>
    <mergeCell ref="S98:S99"/>
    <mergeCell ref="U98:U99"/>
    <mergeCell ref="E101:E111"/>
    <mergeCell ref="C114:C115"/>
    <mergeCell ref="S114:S115"/>
    <mergeCell ref="U114:U115"/>
    <mergeCell ref="C82:C83"/>
    <mergeCell ref="S82:S83"/>
    <mergeCell ref="U82:U83"/>
    <mergeCell ref="E21:E31"/>
    <mergeCell ref="C34:C35"/>
    <mergeCell ref="S34:S35"/>
    <mergeCell ref="U34:U35"/>
    <mergeCell ref="E37:E47"/>
    <mergeCell ref="C50:C51"/>
    <mergeCell ref="S50:S51"/>
    <mergeCell ref="U50:U51"/>
    <mergeCell ref="E53:E63"/>
    <mergeCell ref="C66:C67"/>
    <mergeCell ref="S66:S67"/>
    <mergeCell ref="U66:U67"/>
    <mergeCell ref="E69:E79"/>
    <mergeCell ref="C1:C2"/>
    <mergeCell ref="S1:S2"/>
    <mergeCell ref="U1:U2"/>
    <mergeCell ref="E4:E14"/>
    <mergeCell ref="C18:C19"/>
    <mergeCell ref="S18:S19"/>
    <mergeCell ref="U18:U19"/>
  </mergeCells>
  <dataValidations count="1">
    <dataValidation type="list" allowBlank="1" showInputMessage="1" showErrorMessage="1" errorTitle="Dato inválido" error="Por favor seleccione Sí o No" sqref="S53:S63 S149:S159 S69:S79 C69:C79 C85:C95 S101:S111 C165:C175 S117:S127 S85:S95 C101:C111 C117:C127 S133:S143 C149:C159 C133:C143 S37:S47 C53:C63 S21:S31 C37:C47 C181:C191 C21:C31 S4:S14 C4:C14 S165:S175 S181:S191">
      <formula1>"Sí,No"</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sheetPr>
    <tabColor theme="8"/>
  </sheetPr>
  <dimension ref="A1:W128"/>
  <sheetViews>
    <sheetView showGridLines="0" zoomScale="55" zoomScaleNormal="55" workbookViewId="0">
      <selection activeCell="AC34" sqref="AC34"/>
    </sheetView>
  </sheetViews>
  <sheetFormatPr baseColWidth="10" defaultRowHeight="14.4"/>
  <cols>
    <col min="1" max="1" width="14.33203125" customWidth="1"/>
    <col min="2" max="2" width="72.21875" customWidth="1"/>
    <col min="3" max="3" width="17.88671875" style="218" customWidth="1"/>
    <col min="4" max="5" width="17.88671875" hidden="1" customWidth="1"/>
    <col min="6" max="6" width="25.44140625" customWidth="1"/>
    <col min="7" max="12" width="7.33203125" hidden="1" customWidth="1"/>
    <col min="13" max="13" width="10.44140625" hidden="1" customWidth="1"/>
    <col min="14" max="14" width="10.5546875" hidden="1" customWidth="1"/>
    <col min="15" max="15" width="10.109375" hidden="1" customWidth="1"/>
    <col min="16" max="16" width="11.109375" hidden="1" customWidth="1"/>
    <col min="17" max="17" width="10.5546875" hidden="1" customWidth="1"/>
    <col min="18" max="18" width="9.44140625" hidden="1" customWidth="1"/>
    <col min="19" max="19" width="18.21875" style="218" customWidth="1"/>
    <col min="20" max="20" width="15.5546875" style="218" hidden="1" customWidth="1"/>
    <col min="21" max="21" width="26" style="222" customWidth="1"/>
    <col min="22" max="22" width="13.44140625" style="222" hidden="1" customWidth="1"/>
    <col min="23" max="23" width="11.5546875" style="222"/>
  </cols>
  <sheetData>
    <row r="1" spans="1:23" ht="28.8">
      <c r="A1" s="6"/>
      <c r="B1" s="6"/>
      <c r="C1" s="211" t="s">
        <v>213</v>
      </c>
      <c r="D1" s="42"/>
      <c r="E1" s="42"/>
      <c r="F1" s="25" t="s">
        <v>229</v>
      </c>
      <c r="S1" s="211" t="s">
        <v>155</v>
      </c>
      <c r="U1" s="156" t="s">
        <v>222</v>
      </c>
    </row>
    <row r="2" spans="1:23">
      <c r="A2" s="26" t="str">
        <f>'Tabla Resultados FC'!C34</f>
        <v>MA.1.1</v>
      </c>
      <c r="B2" s="30" t="str">
        <f>'Tabla Resultados FC'!D34</f>
        <v>Territorio de los 45 min (Conectividad rural y zonas periféricas)</v>
      </c>
      <c r="C2" s="212"/>
      <c r="D2" s="42"/>
      <c r="E2" s="42"/>
      <c r="F2" s="128">
        <v>1</v>
      </c>
      <c r="S2" s="212"/>
      <c r="U2" s="157"/>
    </row>
    <row r="3" spans="1:23">
      <c r="A3" s="6"/>
      <c r="B3" s="6"/>
      <c r="C3" s="213"/>
      <c r="D3" s="6"/>
      <c r="E3" s="6"/>
      <c r="F3" s="6"/>
      <c r="G3" s="125"/>
      <c r="H3" s="125"/>
      <c r="I3" s="125"/>
      <c r="J3" s="125"/>
      <c r="K3" s="125"/>
      <c r="L3" s="125"/>
      <c r="M3" s="125"/>
      <c r="N3" s="125"/>
      <c r="O3" s="125"/>
      <c r="P3" s="125"/>
      <c r="Q3" s="125"/>
      <c r="R3" s="125"/>
      <c r="S3" s="213"/>
      <c r="T3" s="213"/>
      <c r="U3" s="223"/>
    </row>
    <row r="4" spans="1:23" ht="28.8" customHeight="1">
      <c r="A4" s="203" t="s">
        <v>217</v>
      </c>
      <c r="B4" s="126" t="s">
        <v>200</v>
      </c>
      <c r="C4" s="234" t="s">
        <v>156</v>
      </c>
      <c r="D4" s="116">
        <f>IF(C4="Sí",1)+IF(C4="No",0)</f>
        <v>1</v>
      </c>
      <c r="E4" s="206">
        <f>(COUNTIF(D4:D14,"1"))</f>
        <v>11</v>
      </c>
      <c r="F4" s="127">
        <f>IF(E4=0,(D4*$G$4))+IF(E4=11,(D4*$H$4))+IF(E4=10,(D4*$I$4))+IF(E4=9,(D4*$J$4))+IF(E4=8,(D4*$K$4))+IF(E4=7,(D4*$L$4))+IF(E4=6,(D4*$M$4))+IF(E4=5,(D4*$N$4))+IF(E4=4,(D4*$O$4))+IF(E4=3,(D4*$P$4))+IF(E4=2,(D4*$Q$4))+IF(E4=1,(D4*$R$4))</f>
        <v>9.0909090909090912E-2</v>
      </c>
      <c r="G4" s="117">
        <v>0</v>
      </c>
      <c r="H4" s="117">
        <f>F2/11</f>
        <v>9.0909090909090912E-2</v>
      </c>
      <c r="I4" s="117">
        <f>F2/10</f>
        <v>0.1</v>
      </c>
      <c r="J4" s="117">
        <f>F2/9</f>
        <v>0.1111111111111111</v>
      </c>
      <c r="K4" s="117">
        <f>F2/8</f>
        <v>0.125</v>
      </c>
      <c r="L4" s="117">
        <f>F2/7</f>
        <v>0.14285714285714285</v>
      </c>
      <c r="M4" s="117">
        <f>F2/6</f>
        <v>0.16666666666666666</v>
      </c>
      <c r="N4" s="117">
        <f>F2/5</f>
        <v>0.2</v>
      </c>
      <c r="O4" s="117">
        <f>F2/4</f>
        <v>0.25</v>
      </c>
      <c r="P4" s="117">
        <f>F2/3</f>
        <v>0.33333333333333331</v>
      </c>
      <c r="Q4" s="117">
        <f>F2/2</f>
        <v>0.5</v>
      </c>
      <c r="R4" s="117">
        <f>F2/1</f>
        <v>1</v>
      </c>
      <c r="S4" s="234" t="s">
        <v>156</v>
      </c>
      <c r="T4" s="235">
        <f>IF(S4="Sí",1)+IF(S4="No",0)</f>
        <v>1</v>
      </c>
      <c r="U4" s="236">
        <f>F4*T4</f>
        <v>9.0909090909090912E-2</v>
      </c>
    </row>
    <row r="5" spans="1:23" ht="28.8">
      <c r="A5" s="204"/>
      <c r="B5" s="126" t="s">
        <v>204</v>
      </c>
      <c r="C5" s="234" t="s">
        <v>156</v>
      </c>
      <c r="D5" s="116">
        <f t="shared" ref="D5:D9" si="0">IF(C5="Sí",1)+IF(C5="No",0)</f>
        <v>1</v>
      </c>
      <c r="E5" s="207"/>
      <c r="F5" s="127">
        <f>IF(E4=0,(D5*$G$4))+IF(E4=11,(D5*$H$4))+IF(E4=10,(D5*$I$4))+IF(E4=9,(D5*$J$4))+IF(E4=8,(D5*$K$4))+IF(E4=7,(D5*$L$4))+IF(E4=6,(D5*$M$4))+IF(E4=5,(D5*$N$4))+IF(E4=4,(D5*$O$4))+IF(E4=3,(D5*$P$4))+IF(E4=2,(D5*$Q$4))+IF(E4=1,(D5*$R$4))</f>
        <v>9.0909090909090912E-2</v>
      </c>
      <c r="G5" s="117"/>
      <c r="H5" s="117"/>
      <c r="I5" s="117"/>
      <c r="J5" s="117"/>
      <c r="K5" s="117"/>
      <c r="L5" s="117"/>
      <c r="M5" s="117"/>
      <c r="N5" s="117"/>
      <c r="O5" s="117"/>
      <c r="P5" s="117"/>
      <c r="Q5" s="117"/>
      <c r="R5" s="117"/>
      <c r="S5" s="234" t="s">
        <v>156</v>
      </c>
      <c r="T5" s="235">
        <f t="shared" ref="T5:T14" si="1">IF(S5="Sí",1)+IF(S5="No",0)</f>
        <v>1</v>
      </c>
      <c r="U5" s="236">
        <f t="shared" ref="U5:U14" si="2">F5*T5</f>
        <v>9.0909090909090912E-2</v>
      </c>
    </row>
    <row r="6" spans="1:23" ht="28.8">
      <c r="A6" s="205"/>
      <c r="B6" s="126" t="s">
        <v>208</v>
      </c>
      <c r="C6" s="234" t="s">
        <v>156</v>
      </c>
      <c r="D6" s="116">
        <f t="shared" si="0"/>
        <v>1</v>
      </c>
      <c r="E6" s="207"/>
      <c r="F6" s="127">
        <f>IF(E4=0,(D6*$G$4))+IF(E4=11,(D6*$H$4))+IF(E4=10,(D6*$I$4))+IF(E4=9,(D6*$J$4))+IF(E4=8,(D6*$K$4))+IF(E4=7,(D6*$L$4))+IF(E4=6,(D6*$M$4))+IF(E4=5,(D6*$N$4))+IF(E4=4,(D6*$O$4))+IF(E4=3,(D6*$P$4))+IF(E4=2,(D6*$Q$4))+IF(E4=1,(D6*$R$4))</f>
        <v>9.0909090909090912E-2</v>
      </c>
      <c r="G6" s="117"/>
      <c r="H6" s="117"/>
      <c r="I6" s="117"/>
      <c r="J6" s="117"/>
      <c r="K6" s="117"/>
      <c r="L6" s="117"/>
      <c r="M6" s="117"/>
      <c r="N6" s="117"/>
      <c r="O6" s="117"/>
      <c r="P6" s="117"/>
      <c r="Q6" s="117"/>
      <c r="R6" s="117"/>
      <c r="S6" s="234" t="s">
        <v>156</v>
      </c>
      <c r="T6" s="235">
        <f t="shared" si="1"/>
        <v>1</v>
      </c>
      <c r="U6" s="236">
        <f t="shared" si="2"/>
        <v>9.0909090909090912E-2</v>
      </c>
    </row>
    <row r="7" spans="1:23" ht="28.8" customHeight="1">
      <c r="A7" s="203" t="s">
        <v>218</v>
      </c>
      <c r="B7" s="126" t="s">
        <v>201</v>
      </c>
      <c r="C7" s="234" t="s">
        <v>156</v>
      </c>
      <c r="D7" s="116">
        <f t="shared" si="0"/>
        <v>1</v>
      </c>
      <c r="E7" s="207"/>
      <c r="F7" s="127">
        <f>IF(E4=0,(D7*$G$4))+IF(E4=11,(D7*$H$4))+IF(E4=10,(D7*$I$4))+IF(E4=9,(D7*$J$4))+IF(E4=8,(D7*$K$4))+IF(E4=7,(D7*$L$4))+IF(E4=6,(D7*$M$4))+IF(E4=5,(D7*$N$4))+IF(E4=4,(D7*$O$4))+IF(E4=3,(D7*$P$4))+IF(E4=2,(D7*$Q$4))+IF(E4=1,(D7*$R$4))</f>
        <v>9.0909090909090912E-2</v>
      </c>
      <c r="G7" s="117"/>
      <c r="H7" s="117"/>
      <c r="I7" s="117"/>
      <c r="J7" s="117"/>
      <c r="K7" s="117"/>
      <c r="L7" s="117"/>
      <c r="M7" s="117"/>
      <c r="N7" s="117"/>
      <c r="O7" s="117"/>
      <c r="P7" s="117"/>
      <c r="Q7" s="117"/>
      <c r="R7" s="117"/>
      <c r="S7" s="234" t="s">
        <v>156</v>
      </c>
      <c r="T7" s="235">
        <f t="shared" si="1"/>
        <v>1</v>
      </c>
      <c r="U7" s="236">
        <f t="shared" si="2"/>
        <v>9.0909090909090912E-2</v>
      </c>
    </row>
    <row r="8" spans="1:23">
      <c r="A8" s="204"/>
      <c r="B8" s="126" t="s">
        <v>205</v>
      </c>
      <c r="C8" s="234" t="s">
        <v>156</v>
      </c>
      <c r="D8" s="116">
        <f t="shared" si="0"/>
        <v>1</v>
      </c>
      <c r="E8" s="207"/>
      <c r="F8" s="127">
        <f>IF(E4=0,(D8*$G$4))+IF(E4=11,(D8*$H$4))+IF(E4=10,(D8*$I$4))+IF(E4=9,(D8*$J$4))+IF(E4=8,(D8*$K$4))+IF(E4=7,(D8*$L$4))+IF(E4=6,(D8*$M$4))+IF(E4=5,(D8*$N$4))+IF(E4=4,(D8*$O$4))+IF(E4=3,(D8*$P$4))+IF(E4=2,(D8*$Q$4))+IF(E4=1,(D8*$R$4))</f>
        <v>9.0909090909090912E-2</v>
      </c>
      <c r="G8" s="117"/>
      <c r="H8" s="117"/>
      <c r="I8" s="117"/>
      <c r="J8" s="117"/>
      <c r="K8" s="117"/>
      <c r="L8" s="117"/>
      <c r="M8" s="117"/>
      <c r="N8" s="117"/>
      <c r="O8" s="117"/>
      <c r="P8" s="117"/>
      <c r="Q8" s="117"/>
      <c r="R8" s="117"/>
      <c r="S8" s="234" t="s">
        <v>156</v>
      </c>
      <c r="T8" s="235">
        <f t="shared" si="1"/>
        <v>1</v>
      </c>
      <c r="U8" s="236">
        <f t="shared" si="2"/>
        <v>9.0909090909090912E-2</v>
      </c>
    </row>
    <row r="9" spans="1:23">
      <c r="A9" s="205"/>
      <c r="B9" s="126" t="s">
        <v>209</v>
      </c>
      <c r="C9" s="234" t="s">
        <v>156</v>
      </c>
      <c r="D9" s="116">
        <f t="shared" si="0"/>
        <v>1</v>
      </c>
      <c r="E9" s="207"/>
      <c r="F9" s="127">
        <f>IF(E4=0,(D9*$G$4))+IF(E4=11,(D9*$H$4))+IF(E4=10,(D9*$I$4))+IF(E4=9,(D9*$J$4))+IF(E4=8,(D9*$K$4))+IF(E4=7,(D9*$L$4))+IF(E4=6,(D9*$M$4))+IF(E4=5,(D9*$N$4))+IF(E4=4,(D9*$O$4))+IF(E4=3,(D9*$P$4))+IF(E4=2,(D9*$Q$4))+IF(E4=1,(D9*$R$4))</f>
        <v>9.0909090909090912E-2</v>
      </c>
      <c r="G9" s="117"/>
      <c r="H9" s="117"/>
      <c r="I9" s="117"/>
      <c r="J9" s="117"/>
      <c r="K9" s="117"/>
      <c r="L9" s="117"/>
      <c r="M9" s="117"/>
      <c r="N9" s="117"/>
      <c r="O9" s="117"/>
      <c r="P9" s="117"/>
      <c r="Q9" s="117"/>
      <c r="R9" s="117"/>
      <c r="S9" s="234" t="s">
        <v>156</v>
      </c>
      <c r="T9" s="235">
        <f t="shared" si="1"/>
        <v>1</v>
      </c>
      <c r="U9" s="236">
        <f t="shared" si="2"/>
        <v>9.0909090909090912E-2</v>
      </c>
    </row>
    <row r="10" spans="1:23" ht="28.8">
      <c r="A10" s="203" t="s">
        <v>219</v>
      </c>
      <c r="B10" s="126" t="s">
        <v>202</v>
      </c>
      <c r="C10" s="234" t="s">
        <v>156</v>
      </c>
      <c r="D10" s="116">
        <f>IF(C10="Sí",1)+IF(C10="No",0)</f>
        <v>1</v>
      </c>
      <c r="E10" s="207"/>
      <c r="F10" s="127">
        <f>IF(E4=0,(D10*$G$4))+IF(E4=11,(D10*$H$4))+IF(E4=10,(D10*$I$4))+IF(E4=9,(D10*$J$4))+IF(E4=8,(D10*$K$4))+IF(E4=7,(D10*$L$4))+IF(E4=6,(D10*$M$4))+IF(E4=5,(D10*$N$4))+IF(E4=4,(D10*$O$4))+IF(E4=3,(D10*$P$4))+IF(E4=2,(D10*$Q$4))+IF(E4=1,(D10*$R$4))</f>
        <v>9.0909090909090912E-2</v>
      </c>
      <c r="G10" s="117"/>
      <c r="H10" s="117"/>
      <c r="I10" s="117"/>
      <c r="J10" s="117"/>
      <c r="K10" s="117"/>
      <c r="L10" s="117"/>
      <c r="M10" s="117"/>
      <c r="N10" s="117"/>
      <c r="O10" s="117"/>
      <c r="P10" s="117"/>
      <c r="Q10" s="117"/>
      <c r="R10" s="117"/>
      <c r="S10" s="234" t="s">
        <v>156</v>
      </c>
      <c r="T10" s="235">
        <f t="shared" si="1"/>
        <v>1</v>
      </c>
      <c r="U10" s="236">
        <f t="shared" si="2"/>
        <v>9.0909090909090912E-2</v>
      </c>
    </row>
    <row r="11" spans="1:23" ht="14.4" customHeight="1">
      <c r="A11" s="205"/>
      <c r="B11" s="126" t="s">
        <v>206</v>
      </c>
      <c r="C11" s="234" t="s">
        <v>156</v>
      </c>
      <c r="D11" s="116">
        <f>IF(C11="Sí",1)+IF(C11="No",0)</f>
        <v>1</v>
      </c>
      <c r="E11" s="207"/>
      <c r="F11" s="127">
        <f>IF(E4=0,(D11*$G$4))+IF(E4=11,(D11*$H$4))+IF(E4=10,(D11*$I$4))+IF(E4=9,(D11*$J$4))+IF(E4=8,(D11*$K$4))+IF(E4=7,(D11*$L$4))+IF(E4=6,(D11*$M$4))+IF(E4=5,(D11*$N$4))+IF(E4=4,(D11*$O$4))+IF(E4=3,(D11*$P$4))+IF(E4=2,(D11*$Q$4))+IF(E4=1,(D11*$R$4))</f>
        <v>9.0909090909090912E-2</v>
      </c>
      <c r="G11" s="117"/>
      <c r="H11" s="117"/>
      <c r="I11" s="117"/>
      <c r="J11" s="117"/>
      <c r="K11" s="117"/>
      <c r="L11" s="117"/>
      <c r="M11" s="117"/>
      <c r="N11" s="117"/>
      <c r="O11" s="117"/>
      <c r="P11" s="117"/>
      <c r="Q11" s="117"/>
      <c r="R11" s="117"/>
      <c r="S11" s="234" t="s">
        <v>156</v>
      </c>
      <c r="T11" s="235">
        <f t="shared" si="1"/>
        <v>1</v>
      </c>
      <c r="U11" s="236">
        <f t="shared" si="2"/>
        <v>9.0909090909090912E-2</v>
      </c>
    </row>
    <row r="12" spans="1:23" ht="14.4" customHeight="1">
      <c r="A12" s="203" t="s">
        <v>220</v>
      </c>
      <c r="B12" s="126" t="s">
        <v>203</v>
      </c>
      <c r="C12" s="234" t="s">
        <v>156</v>
      </c>
      <c r="D12" s="116">
        <f>IF(C12="Sí",1)+IF(C12="No",0)</f>
        <v>1</v>
      </c>
      <c r="E12" s="207"/>
      <c r="F12" s="127">
        <f>IF(E4=0,(D12*$G$4))+IF(E4=11,(D12*$H$4))+IF(E4=10,(D12*$I$4))+IF(E4=9,(D12*$J$4))+IF(E4=8,(D12*$K$4))+IF(E4=7,(D12*$L$4))+IF(E4=6,(D12*$M$4))+IF(E4=5,(D12*$N$4))+IF(E4=4,(D12*$O$4))+IF(E4=3,(D12*$P$4))+IF(E4=2,(D12*$Q$4))+IF(E4=1,(D12*$R$4))</f>
        <v>9.0909090909090912E-2</v>
      </c>
      <c r="G12" s="117"/>
      <c r="H12" s="117"/>
      <c r="I12" s="117"/>
      <c r="J12" s="117"/>
      <c r="K12" s="117"/>
      <c r="L12" s="117"/>
      <c r="M12" s="117"/>
      <c r="N12" s="117"/>
      <c r="O12" s="117"/>
      <c r="P12" s="117"/>
      <c r="Q12" s="117"/>
      <c r="R12" s="117"/>
      <c r="S12" s="234" t="s">
        <v>156</v>
      </c>
      <c r="T12" s="235">
        <f t="shared" si="1"/>
        <v>1</v>
      </c>
      <c r="U12" s="236">
        <f t="shared" si="2"/>
        <v>9.0909090909090912E-2</v>
      </c>
    </row>
    <row r="13" spans="1:23" ht="15" customHeight="1" thickBot="1">
      <c r="A13" s="204"/>
      <c r="B13" s="126" t="s">
        <v>207</v>
      </c>
      <c r="C13" s="234" t="s">
        <v>156</v>
      </c>
      <c r="D13" s="116">
        <f>IF(C13="Sí",1)+IF(C13="No",0)</f>
        <v>1</v>
      </c>
      <c r="E13" s="207"/>
      <c r="F13" s="127">
        <f>IF(E4=0,(D13*$G$4))+IF(E4=11,(D13*$H$4))+IF(E4=10,(D13*$I$4))+IF(E4=9,(D13*$J$4))+IF(E4=8,(D13*$K$4))+IF(E4=7,(D13*$L$4))+IF(E4=6,(D13*$M$4))+IF(E4=5,(D13*$N$4))+IF(E4=4,(D13*$O$4))+IF(E4=3,(D13*$P$4))+IF(E4=2,(D13*$Q$4))+IF(E4=1,(D13*$R$4))</f>
        <v>9.0909090909090912E-2</v>
      </c>
      <c r="G13" s="117"/>
      <c r="H13" s="117"/>
      <c r="I13" s="117"/>
      <c r="J13" s="117"/>
      <c r="K13" s="117"/>
      <c r="L13" s="117"/>
      <c r="M13" s="117"/>
      <c r="N13" s="117"/>
      <c r="O13" s="117"/>
      <c r="P13" s="117"/>
      <c r="Q13" s="117"/>
      <c r="R13" s="117"/>
      <c r="S13" s="234" t="s">
        <v>156</v>
      </c>
      <c r="T13" s="235">
        <f t="shared" si="1"/>
        <v>1</v>
      </c>
      <c r="U13" s="236">
        <f t="shared" si="2"/>
        <v>9.0909090909090912E-2</v>
      </c>
    </row>
    <row r="14" spans="1:23" ht="29.4" thickBot="1">
      <c r="A14" s="205"/>
      <c r="B14" s="126" t="s">
        <v>210</v>
      </c>
      <c r="C14" s="234" t="s">
        <v>156</v>
      </c>
      <c r="D14" s="116">
        <f t="shared" ref="D14" si="3">IF(C14="Sí",1)+IF(C14="No",0)</f>
        <v>1</v>
      </c>
      <c r="E14" s="208"/>
      <c r="F14" s="127">
        <f>IF(E4=0,(D14*$G$4))+IF(E4=11,(D14*$H$4))+IF(E4=10,(D14*$I$4))+IF(E4=9,(D14*$J$4))+IF(E4=8,(D14*$K$4))+IF(E4=7,(D14*$L$4))+IF(E4=6,(D14*$M$4))+IF(E4=5,(D14*$N$4))+IF(E4=4,(D14*$O$4))+IF(E4=3,(D14*$P$4))+IF(E4=2,(D14*$Q$4))+IF(E4=1,(D14*$R$4))</f>
        <v>9.0909090909090912E-2</v>
      </c>
      <c r="G14" s="117"/>
      <c r="H14" s="117"/>
      <c r="I14" s="117"/>
      <c r="J14" s="117"/>
      <c r="K14" s="117"/>
      <c r="L14" s="117"/>
      <c r="M14" s="117"/>
      <c r="N14" s="117"/>
      <c r="O14" s="117"/>
      <c r="P14" s="117"/>
      <c r="Q14" s="117"/>
      <c r="R14" s="117"/>
      <c r="S14" s="234" t="s">
        <v>156</v>
      </c>
      <c r="T14" s="235">
        <f t="shared" si="1"/>
        <v>1</v>
      </c>
      <c r="U14" s="236">
        <f t="shared" si="2"/>
        <v>9.0909090909090912E-2</v>
      </c>
      <c r="V14" s="226">
        <f>U15</f>
        <v>1.0000000000000002</v>
      </c>
      <c r="W14" s="227">
        <f>IF(U15&gt;=70%,(U15))+IF(U15&lt;=70%,70%)</f>
        <v>1.0000000000000002</v>
      </c>
    </row>
    <row r="15" spans="1:23">
      <c r="A15" s="6"/>
      <c r="B15" s="5"/>
      <c r="C15" s="217"/>
      <c r="D15" s="5"/>
      <c r="E15" s="5"/>
      <c r="F15" s="5"/>
      <c r="G15" s="5"/>
      <c r="H15" s="5"/>
      <c r="I15" s="5"/>
      <c r="J15" s="5"/>
      <c r="K15" s="5"/>
      <c r="L15" s="5"/>
      <c r="M15" s="5"/>
      <c r="N15" s="5"/>
      <c r="O15" s="5"/>
      <c r="P15" s="56"/>
      <c r="Q15" s="56"/>
      <c r="R15" s="56"/>
      <c r="S15" s="217"/>
      <c r="T15" s="217"/>
      <c r="U15" s="228">
        <f>SUM(U4:U14)</f>
        <v>1.0000000000000002</v>
      </c>
    </row>
    <row r="16" spans="1:23">
      <c r="B16" s="5"/>
      <c r="C16" s="217"/>
      <c r="D16" s="5"/>
      <c r="E16" s="5"/>
      <c r="F16" s="5"/>
      <c r="G16" s="5"/>
      <c r="H16" s="5"/>
      <c r="I16" s="5"/>
      <c r="J16" s="5"/>
      <c r="K16" s="5"/>
      <c r="L16" s="5"/>
      <c r="M16" s="5"/>
      <c r="N16" s="5"/>
      <c r="O16" s="5"/>
      <c r="P16" s="5"/>
      <c r="Q16" s="16"/>
      <c r="R16" s="16"/>
      <c r="T16" s="217"/>
    </row>
    <row r="18" spans="1:23" ht="28.8">
      <c r="A18" s="6"/>
      <c r="B18" s="6"/>
      <c r="C18" s="211" t="s">
        <v>213</v>
      </c>
      <c r="D18" s="42"/>
      <c r="E18" s="42"/>
      <c r="F18" s="25" t="s">
        <v>229</v>
      </c>
      <c r="S18" s="211" t="s">
        <v>155</v>
      </c>
      <c r="U18" s="156" t="s">
        <v>222</v>
      </c>
    </row>
    <row r="19" spans="1:23">
      <c r="A19" s="26" t="str">
        <f>'Tabla Resultados FC'!C35</f>
        <v>MA.1.2</v>
      </c>
      <c r="B19" s="30" t="str">
        <f>'Tabla Resultados FC'!D35</f>
        <v>Modelo de movilidad intermodal</v>
      </c>
      <c r="C19" s="212"/>
      <c r="D19" s="42"/>
      <c r="E19" s="42"/>
      <c r="F19" s="128">
        <v>1</v>
      </c>
      <c r="S19" s="212"/>
      <c r="U19" s="157"/>
    </row>
    <row r="20" spans="1:23">
      <c r="A20" s="6"/>
      <c r="B20" s="6"/>
      <c r="C20" s="213"/>
      <c r="D20" s="6"/>
      <c r="E20" s="6"/>
      <c r="F20" s="6"/>
      <c r="G20" s="125"/>
      <c r="H20" s="125"/>
      <c r="I20" s="125"/>
      <c r="J20" s="125"/>
      <c r="K20" s="125"/>
      <c r="L20" s="125"/>
      <c r="M20" s="125"/>
      <c r="N20" s="125"/>
      <c r="O20" s="125"/>
      <c r="P20" s="125"/>
      <c r="Q20" s="125"/>
      <c r="R20" s="125"/>
      <c r="S20" s="213"/>
      <c r="T20" s="213"/>
      <c r="U20" s="223"/>
    </row>
    <row r="21" spans="1:23" ht="28.8">
      <c r="A21" s="203" t="s">
        <v>217</v>
      </c>
      <c r="B21" s="126" t="s">
        <v>200</v>
      </c>
      <c r="C21" s="234" t="s">
        <v>156</v>
      </c>
      <c r="D21" s="116">
        <f>IF(C21="Sí",1)+IF(C21="No",0)</f>
        <v>1</v>
      </c>
      <c r="E21" s="206">
        <f>(COUNTIF(D21:D31,"1"))</f>
        <v>11</v>
      </c>
      <c r="F21" s="127">
        <f>IF(E21=0,(D21*$G$4))+IF(E21=11,(D21*$H$4))+IF(E21=10,(D21*$I$4))+IF(E21=9,(D21*$J$4))+IF(E21=8,(D21*$K$4))+IF(E21=7,(D21*$L$4))+IF(E21=6,(D21*$M$4))+IF(E21=5,(D21*$N$4))+IF(E21=4,(D21*$O$4))+IF(E21=3,(D21*$P$4))+IF(E21=2,(D21*$Q$4))+IF(E21=1,(D21*$R$4))</f>
        <v>9.0909090909090912E-2</v>
      </c>
      <c r="G21" s="117">
        <v>0</v>
      </c>
      <c r="H21" s="117">
        <f>F19/11</f>
        <v>9.0909090909090912E-2</v>
      </c>
      <c r="I21" s="117">
        <f>F19/10</f>
        <v>0.1</v>
      </c>
      <c r="J21" s="117">
        <f>F19/9</f>
        <v>0.1111111111111111</v>
      </c>
      <c r="K21" s="117">
        <f>F19/8</f>
        <v>0.125</v>
      </c>
      <c r="L21" s="117">
        <f>F19/7</f>
        <v>0.14285714285714285</v>
      </c>
      <c r="M21" s="117">
        <f>F19/6</f>
        <v>0.16666666666666666</v>
      </c>
      <c r="N21" s="117">
        <f>F19/5</f>
        <v>0.2</v>
      </c>
      <c r="O21" s="117">
        <f>F19/4</f>
        <v>0.25</v>
      </c>
      <c r="P21" s="117">
        <f>F19/3</f>
        <v>0.33333333333333331</v>
      </c>
      <c r="Q21" s="117">
        <f>F19/2</f>
        <v>0.5</v>
      </c>
      <c r="R21" s="117">
        <f>F19/1</f>
        <v>1</v>
      </c>
      <c r="S21" s="234" t="s">
        <v>156</v>
      </c>
      <c r="T21" s="235">
        <f>IF(S21="Sí",1)+IF(S21="No",0)</f>
        <v>1</v>
      </c>
      <c r="U21" s="236">
        <f>F21*T21</f>
        <v>9.0909090909090912E-2</v>
      </c>
    </row>
    <row r="22" spans="1:23" ht="28.8">
      <c r="A22" s="204"/>
      <c r="B22" s="126" t="s">
        <v>204</v>
      </c>
      <c r="C22" s="234" t="s">
        <v>156</v>
      </c>
      <c r="D22" s="116">
        <f t="shared" ref="D22:D26" si="4">IF(C22="Sí",1)+IF(C22="No",0)</f>
        <v>1</v>
      </c>
      <c r="E22" s="207"/>
      <c r="F22" s="127">
        <f>IF(E21=0,(D22*$G$4))+IF(E21=11,(D22*$H$4))+IF(E21=10,(D22*$I$4))+IF(E21=9,(D22*$J$4))+IF(E21=8,(D22*$K$4))+IF(E21=7,(D22*$L$4))+IF(E21=6,(D22*$M$4))+IF(E21=5,(D22*$N$4))+IF(E21=4,(D22*$O$4))+IF(E21=3,(D22*$P$4))+IF(E21=2,(D22*$Q$4))+IF(E21=1,(D22*$R$4))</f>
        <v>9.0909090909090912E-2</v>
      </c>
      <c r="G22" s="117"/>
      <c r="H22" s="117"/>
      <c r="I22" s="117"/>
      <c r="J22" s="117"/>
      <c r="K22" s="117"/>
      <c r="L22" s="117"/>
      <c r="M22" s="117"/>
      <c r="N22" s="117"/>
      <c r="O22" s="117"/>
      <c r="P22" s="117"/>
      <c r="Q22" s="117"/>
      <c r="R22" s="117"/>
      <c r="S22" s="234" t="s">
        <v>156</v>
      </c>
      <c r="T22" s="235">
        <f t="shared" ref="T22:T31" si="5">IF(S22="Sí",1)+IF(S22="No",0)</f>
        <v>1</v>
      </c>
      <c r="U22" s="236">
        <f t="shared" ref="U22:U31" si="6">F22*T22</f>
        <v>9.0909090909090912E-2</v>
      </c>
    </row>
    <row r="23" spans="1:23" ht="28.8">
      <c r="A23" s="205"/>
      <c r="B23" s="126" t="s">
        <v>208</v>
      </c>
      <c r="C23" s="234" t="s">
        <v>156</v>
      </c>
      <c r="D23" s="116">
        <f t="shared" si="4"/>
        <v>1</v>
      </c>
      <c r="E23" s="207"/>
      <c r="F23" s="127">
        <f>IF(E21=0,(D23*$G$4))+IF(E21=11,(D23*$H$4))+IF(E21=10,(D23*$I$4))+IF(E21=9,(D23*$J$4))+IF(E21=8,(D23*$K$4))+IF(E21=7,(D23*$L$4))+IF(E21=6,(D23*$M$4))+IF(E21=5,(D23*$N$4))+IF(E21=4,(D23*$O$4))+IF(E21=3,(D23*$P$4))+IF(E21=2,(D23*$Q$4))+IF(E21=1,(D23*$R$4))</f>
        <v>9.0909090909090912E-2</v>
      </c>
      <c r="G23" s="117"/>
      <c r="H23" s="117"/>
      <c r="I23" s="117"/>
      <c r="J23" s="117"/>
      <c r="K23" s="117"/>
      <c r="L23" s="117"/>
      <c r="M23" s="117"/>
      <c r="N23" s="117"/>
      <c r="O23" s="117"/>
      <c r="P23" s="117"/>
      <c r="Q23" s="117"/>
      <c r="R23" s="117"/>
      <c r="S23" s="234" t="s">
        <v>156</v>
      </c>
      <c r="T23" s="235">
        <f t="shared" si="5"/>
        <v>1</v>
      </c>
      <c r="U23" s="236">
        <f t="shared" si="6"/>
        <v>9.0909090909090912E-2</v>
      </c>
    </row>
    <row r="24" spans="1:23" ht="28.8">
      <c r="A24" s="203" t="s">
        <v>218</v>
      </c>
      <c r="B24" s="126" t="s">
        <v>201</v>
      </c>
      <c r="C24" s="234" t="s">
        <v>156</v>
      </c>
      <c r="D24" s="116">
        <f t="shared" si="4"/>
        <v>1</v>
      </c>
      <c r="E24" s="207"/>
      <c r="F24" s="127">
        <f>IF(E21=0,(D24*$G$4))+IF(E21=11,(D24*$H$4))+IF(E21=10,(D24*$I$4))+IF(E21=9,(D24*$J$4))+IF(E21=8,(D24*$K$4))+IF(E21=7,(D24*$L$4))+IF(E21=6,(D24*$M$4))+IF(E21=5,(D24*$N$4))+IF(E21=4,(D24*$O$4))+IF(E21=3,(D24*$P$4))+IF(E21=2,(D24*$Q$4))+IF(E21=1,(D24*$R$4))</f>
        <v>9.0909090909090912E-2</v>
      </c>
      <c r="G24" s="117"/>
      <c r="H24" s="117"/>
      <c r="I24" s="117"/>
      <c r="J24" s="117"/>
      <c r="K24" s="117"/>
      <c r="L24" s="117"/>
      <c r="M24" s="117"/>
      <c r="N24" s="117"/>
      <c r="O24" s="117"/>
      <c r="P24" s="117"/>
      <c r="Q24" s="117"/>
      <c r="R24" s="117"/>
      <c r="S24" s="234" t="s">
        <v>156</v>
      </c>
      <c r="T24" s="235">
        <f t="shared" si="5"/>
        <v>1</v>
      </c>
      <c r="U24" s="236">
        <f t="shared" si="6"/>
        <v>9.0909090909090912E-2</v>
      </c>
    </row>
    <row r="25" spans="1:23">
      <c r="A25" s="204"/>
      <c r="B25" s="126" t="s">
        <v>205</v>
      </c>
      <c r="C25" s="234" t="s">
        <v>156</v>
      </c>
      <c r="D25" s="116">
        <f t="shared" si="4"/>
        <v>1</v>
      </c>
      <c r="E25" s="207"/>
      <c r="F25" s="127">
        <f>IF(E21=0,(D25*$G$4))+IF(E21=11,(D25*$H$4))+IF(E21=10,(D25*$I$4))+IF(E21=9,(D25*$J$4))+IF(E21=8,(D25*$K$4))+IF(E21=7,(D25*$L$4))+IF(E21=6,(D25*$M$4))+IF(E21=5,(D25*$N$4))+IF(E21=4,(D25*$O$4))+IF(E21=3,(D25*$P$4))+IF(E21=2,(D25*$Q$4))+IF(E21=1,(D25*$R$4))</f>
        <v>9.0909090909090912E-2</v>
      </c>
      <c r="G25" s="117"/>
      <c r="H25" s="117"/>
      <c r="I25" s="117"/>
      <c r="J25" s="117"/>
      <c r="K25" s="117"/>
      <c r="L25" s="117"/>
      <c r="M25" s="117"/>
      <c r="N25" s="117"/>
      <c r="O25" s="117"/>
      <c r="P25" s="117"/>
      <c r="Q25" s="117"/>
      <c r="R25" s="117"/>
      <c r="S25" s="234" t="s">
        <v>156</v>
      </c>
      <c r="T25" s="235">
        <f t="shared" si="5"/>
        <v>1</v>
      </c>
      <c r="U25" s="236">
        <f t="shared" si="6"/>
        <v>9.0909090909090912E-2</v>
      </c>
    </row>
    <row r="26" spans="1:23">
      <c r="A26" s="205"/>
      <c r="B26" s="126" t="s">
        <v>209</v>
      </c>
      <c r="C26" s="234" t="s">
        <v>156</v>
      </c>
      <c r="D26" s="116">
        <f t="shared" si="4"/>
        <v>1</v>
      </c>
      <c r="E26" s="207"/>
      <c r="F26" s="127">
        <f>IF(E21=0,(D26*$G$4))+IF(E21=11,(D26*$H$4))+IF(E21=10,(D26*$I$4))+IF(E21=9,(D26*$J$4))+IF(E21=8,(D26*$K$4))+IF(E21=7,(D26*$L$4))+IF(E21=6,(D26*$M$4))+IF(E21=5,(D26*$N$4))+IF(E21=4,(D26*$O$4))+IF(E21=3,(D26*$P$4))+IF(E21=2,(D26*$Q$4))+IF(E21=1,(D26*$R$4))</f>
        <v>9.0909090909090912E-2</v>
      </c>
      <c r="G26" s="117"/>
      <c r="H26" s="117"/>
      <c r="I26" s="117"/>
      <c r="J26" s="117"/>
      <c r="K26" s="117"/>
      <c r="L26" s="117"/>
      <c r="M26" s="117"/>
      <c r="N26" s="117"/>
      <c r="O26" s="117"/>
      <c r="P26" s="117"/>
      <c r="Q26" s="117"/>
      <c r="R26" s="117"/>
      <c r="S26" s="234" t="s">
        <v>156</v>
      </c>
      <c r="T26" s="235">
        <f t="shared" si="5"/>
        <v>1</v>
      </c>
      <c r="U26" s="236">
        <f t="shared" si="6"/>
        <v>9.0909090909090912E-2</v>
      </c>
    </row>
    <row r="27" spans="1:23" ht="28.8">
      <c r="A27" s="203" t="s">
        <v>219</v>
      </c>
      <c r="B27" s="126" t="s">
        <v>202</v>
      </c>
      <c r="C27" s="234" t="s">
        <v>156</v>
      </c>
      <c r="D27" s="116">
        <f>IF(C27="Sí",1)+IF(C27="No",0)</f>
        <v>1</v>
      </c>
      <c r="E27" s="207"/>
      <c r="F27" s="127">
        <f>IF(E21=0,(D27*$G$4))+IF(E21=11,(D27*$H$4))+IF(E21=10,(D27*$I$4))+IF(E21=9,(D27*$J$4))+IF(E21=8,(D27*$K$4))+IF(E21=7,(D27*$L$4))+IF(E21=6,(D27*$M$4))+IF(E21=5,(D27*$N$4))+IF(E21=4,(D27*$O$4))+IF(E21=3,(D27*$P$4))+IF(E21=2,(D27*$Q$4))+IF(E21=1,(D27*$R$4))</f>
        <v>9.0909090909090912E-2</v>
      </c>
      <c r="G27" s="117"/>
      <c r="H27" s="117"/>
      <c r="I27" s="117"/>
      <c r="J27" s="117"/>
      <c r="K27" s="117"/>
      <c r="L27" s="117"/>
      <c r="M27" s="117"/>
      <c r="N27" s="117"/>
      <c r="O27" s="117"/>
      <c r="P27" s="117"/>
      <c r="Q27" s="117"/>
      <c r="R27" s="117"/>
      <c r="S27" s="234" t="s">
        <v>156</v>
      </c>
      <c r="T27" s="235">
        <f t="shared" si="5"/>
        <v>1</v>
      </c>
      <c r="U27" s="236">
        <f t="shared" si="6"/>
        <v>9.0909090909090912E-2</v>
      </c>
    </row>
    <row r="28" spans="1:23" ht="28.8">
      <c r="A28" s="205"/>
      <c r="B28" s="126" t="s">
        <v>206</v>
      </c>
      <c r="C28" s="234" t="s">
        <v>156</v>
      </c>
      <c r="D28" s="116">
        <f>IF(C28="Sí",1)+IF(C28="No",0)</f>
        <v>1</v>
      </c>
      <c r="E28" s="207"/>
      <c r="F28" s="127">
        <f>IF(E21=0,(D28*$G$4))+IF(E21=11,(D28*$H$4))+IF(E21=10,(D28*$I$4))+IF(E21=9,(D28*$J$4))+IF(E21=8,(D28*$K$4))+IF(E21=7,(D28*$L$4))+IF(E21=6,(D28*$M$4))+IF(E21=5,(D28*$N$4))+IF(E21=4,(D28*$O$4))+IF(E21=3,(D28*$P$4))+IF(E21=2,(D28*$Q$4))+IF(E21=1,(D28*$R$4))</f>
        <v>9.0909090909090912E-2</v>
      </c>
      <c r="G28" s="117"/>
      <c r="H28" s="117"/>
      <c r="I28" s="117"/>
      <c r="J28" s="117"/>
      <c r="K28" s="117"/>
      <c r="L28" s="117"/>
      <c r="M28" s="117"/>
      <c r="N28" s="117"/>
      <c r="O28" s="117"/>
      <c r="P28" s="117"/>
      <c r="Q28" s="117"/>
      <c r="R28" s="117"/>
      <c r="S28" s="234" t="s">
        <v>156</v>
      </c>
      <c r="T28" s="235">
        <f t="shared" si="5"/>
        <v>1</v>
      </c>
      <c r="U28" s="236">
        <f t="shared" si="6"/>
        <v>9.0909090909090912E-2</v>
      </c>
    </row>
    <row r="29" spans="1:23">
      <c r="A29" s="203" t="s">
        <v>220</v>
      </c>
      <c r="B29" s="126" t="s">
        <v>203</v>
      </c>
      <c r="C29" s="234" t="s">
        <v>156</v>
      </c>
      <c r="D29" s="116">
        <f>IF(C29="Sí",1)+IF(C29="No",0)</f>
        <v>1</v>
      </c>
      <c r="E29" s="207"/>
      <c r="F29" s="127">
        <f>IF(E21=0,(D29*$G$4))+IF(E21=11,(D29*$H$4))+IF(E21=10,(D29*$I$4))+IF(E21=9,(D29*$J$4))+IF(E21=8,(D29*$K$4))+IF(E21=7,(D29*$L$4))+IF(E21=6,(D29*$M$4))+IF(E21=5,(D29*$N$4))+IF(E21=4,(D29*$O$4))+IF(E21=3,(D29*$P$4))+IF(E21=2,(D29*$Q$4))+IF(E21=1,(D29*$R$4))</f>
        <v>9.0909090909090912E-2</v>
      </c>
      <c r="G29" s="117"/>
      <c r="H29" s="117"/>
      <c r="I29" s="117"/>
      <c r="J29" s="117"/>
      <c r="K29" s="117"/>
      <c r="L29" s="117"/>
      <c r="M29" s="117"/>
      <c r="N29" s="117"/>
      <c r="O29" s="117"/>
      <c r="P29" s="117"/>
      <c r="Q29" s="117"/>
      <c r="R29" s="117"/>
      <c r="S29" s="234" t="s">
        <v>156</v>
      </c>
      <c r="T29" s="235">
        <f t="shared" si="5"/>
        <v>1</v>
      </c>
      <c r="U29" s="236">
        <f t="shared" si="6"/>
        <v>9.0909090909090912E-2</v>
      </c>
    </row>
    <row r="30" spans="1:23" ht="29.4" thickBot="1">
      <c r="A30" s="204"/>
      <c r="B30" s="126" t="s">
        <v>207</v>
      </c>
      <c r="C30" s="234" t="s">
        <v>156</v>
      </c>
      <c r="D30" s="116">
        <f>IF(C30="Sí",1)+IF(C30="No",0)</f>
        <v>1</v>
      </c>
      <c r="E30" s="207"/>
      <c r="F30" s="127">
        <f>IF(E21=0,(D30*$G$4))+IF(E21=11,(D30*$H$4))+IF(E21=10,(D30*$I$4))+IF(E21=9,(D30*$J$4))+IF(E21=8,(D30*$K$4))+IF(E21=7,(D30*$L$4))+IF(E21=6,(D30*$M$4))+IF(E21=5,(D30*$N$4))+IF(E21=4,(D30*$O$4))+IF(E21=3,(D30*$P$4))+IF(E21=2,(D30*$Q$4))+IF(E21=1,(D30*$R$4))</f>
        <v>9.0909090909090912E-2</v>
      </c>
      <c r="G30" s="117"/>
      <c r="H30" s="117"/>
      <c r="I30" s="117"/>
      <c r="J30" s="117"/>
      <c r="K30" s="117"/>
      <c r="L30" s="117"/>
      <c r="M30" s="117"/>
      <c r="N30" s="117"/>
      <c r="O30" s="117"/>
      <c r="P30" s="117"/>
      <c r="Q30" s="117"/>
      <c r="R30" s="117"/>
      <c r="S30" s="234" t="s">
        <v>156</v>
      </c>
      <c r="T30" s="235">
        <f t="shared" si="5"/>
        <v>1</v>
      </c>
      <c r="U30" s="236">
        <f t="shared" si="6"/>
        <v>9.0909090909090912E-2</v>
      </c>
    </row>
    <row r="31" spans="1:23" ht="29.4" thickBot="1">
      <c r="A31" s="205"/>
      <c r="B31" s="126" t="s">
        <v>210</v>
      </c>
      <c r="C31" s="234" t="s">
        <v>156</v>
      </c>
      <c r="D31" s="116">
        <f t="shared" ref="D31" si="7">IF(C31="Sí",1)+IF(C31="No",0)</f>
        <v>1</v>
      </c>
      <c r="E31" s="208"/>
      <c r="F31" s="127">
        <f>IF(E21=0,(D31*$G$4))+IF(E21=11,(D31*$H$4))+IF(E21=10,(D31*$I$4))+IF(E21=9,(D31*$J$4))+IF(E21=8,(D31*$K$4))+IF(E21=7,(D31*$L$4))+IF(E21=6,(D31*$M$4))+IF(E21=5,(D31*$N$4))+IF(E21=4,(D31*$O$4))+IF(E21=3,(D31*$P$4))+IF(E21=2,(D31*$Q$4))+IF(E21=1,(D31*$R$4))</f>
        <v>9.0909090909090912E-2</v>
      </c>
      <c r="G31" s="117"/>
      <c r="H31" s="117"/>
      <c r="I31" s="117"/>
      <c r="J31" s="117"/>
      <c r="K31" s="117"/>
      <c r="L31" s="117"/>
      <c r="M31" s="117"/>
      <c r="N31" s="117"/>
      <c r="O31" s="117"/>
      <c r="P31" s="117"/>
      <c r="Q31" s="117"/>
      <c r="R31" s="117"/>
      <c r="S31" s="234" t="s">
        <v>156</v>
      </c>
      <c r="T31" s="235">
        <f t="shared" si="5"/>
        <v>1</v>
      </c>
      <c r="U31" s="236">
        <f t="shared" si="6"/>
        <v>9.0909090909090912E-2</v>
      </c>
      <c r="V31" s="226">
        <f>U32</f>
        <v>1.0000000000000002</v>
      </c>
      <c r="W31" s="227">
        <f>IF(U32&gt;=70%,(U32))+IF(U32&lt;=70%,70%)</f>
        <v>1.0000000000000002</v>
      </c>
    </row>
    <row r="32" spans="1:23">
      <c r="B32" s="5"/>
      <c r="C32" s="217"/>
      <c r="D32" s="5"/>
      <c r="E32" s="5"/>
      <c r="F32" s="5"/>
      <c r="G32" s="5"/>
      <c r="H32" s="5"/>
      <c r="I32" s="5"/>
      <c r="J32" s="5"/>
      <c r="K32" s="5"/>
      <c r="L32" s="5"/>
      <c r="M32" s="5"/>
      <c r="N32" s="5"/>
      <c r="O32" s="5"/>
      <c r="P32" s="56"/>
      <c r="Q32" s="56"/>
      <c r="R32" s="56"/>
      <c r="S32" s="217"/>
      <c r="T32" s="217"/>
      <c r="U32" s="228">
        <f>SUM(U21:U31)</f>
        <v>1.0000000000000002</v>
      </c>
    </row>
    <row r="34" spans="1:23" ht="28.8">
      <c r="A34" s="6"/>
      <c r="B34" s="6"/>
      <c r="C34" s="211" t="s">
        <v>213</v>
      </c>
      <c r="D34" s="42"/>
      <c r="E34" s="42"/>
      <c r="F34" s="25" t="s">
        <v>229</v>
      </c>
      <c r="S34" s="211" t="s">
        <v>155</v>
      </c>
      <c r="U34" s="156" t="s">
        <v>222</v>
      </c>
    </row>
    <row r="35" spans="1:23" ht="27" customHeight="1">
      <c r="A35" s="26" t="str">
        <f>'Tabla Resultados FC'!C36</f>
        <v>MA.2.1</v>
      </c>
      <c r="B35" s="30" t="str">
        <f>'Tabla Resultados FC'!D36</f>
        <v>Ciudad de los 15 min.</v>
      </c>
      <c r="C35" s="212"/>
      <c r="D35" s="42"/>
      <c r="E35" s="42"/>
      <c r="F35" s="128">
        <v>1</v>
      </c>
      <c r="S35" s="212"/>
      <c r="U35" s="157"/>
    </row>
    <row r="36" spans="1:23">
      <c r="A36" s="6"/>
      <c r="B36" s="6"/>
      <c r="C36" s="213"/>
      <c r="D36" s="6"/>
      <c r="E36" s="6"/>
      <c r="F36" s="6"/>
      <c r="G36" s="125"/>
      <c r="H36" s="125"/>
      <c r="I36" s="125"/>
      <c r="J36" s="125"/>
      <c r="K36" s="125"/>
      <c r="L36" s="125"/>
      <c r="M36" s="125"/>
      <c r="N36" s="125"/>
      <c r="O36" s="125"/>
      <c r="P36" s="125"/>
      <c r="Q36" s="125"/>
      <c r="R36" s="125"/>
      <c r="S36" s="213"/>
      <c r="T36" s="213"/>
      <c r="U36" s="223"/>
    </row>
    <row r="37" spans="1:23" ht="28.8">
      <c r="A37" s="203" t="s">
        <v>217</v>
      </c>
      <c r="B37" s="126" t="s">
        <v>200</v>
      </c>
      <c r="C37" s="234" t="s">
        <v>156</v>
      </c>
      <c r="D37" s="116">
        <f>IF(C37="Sí",1)+IF(C37="No",0)</f>
        <v>1</v>
      </c>
      <c r="E37" s="206">
        <f>(COUNTIF(D37:D47,"1"))</f>
        <v>11</v>
      </c>
      <c r="F37" s="127">
        <f>IF(E37=0,(D37*$G$4))+IF(E37=11,(D37*$H$4))+IF(E37=10,(D37*$I$4))+IF(E37=9,(D37*$J$4))+IF(E37=8,(D37*$K$4))+IF(E37=7,(D37*$L$4))+IF(E37=6,(D37*$M$4))+IF(E37=5,(D37*$N$4))+IF(E37=4,(D37*$O$4))+IF(E37=3,(D37*$P$4))+IF(E37=2,(D37*$Q$4))+IF(E37=1,(D37*$R$4))</f>
        <v>9.0909090909090912E-2</v>
      </c>
      <c r="G37" s="117">
        <v>0</v>
      </c>
      <c r="H37" s="117">
        <f>F35/11</f>
        <v>9.0909090909090912E-2</v>
      </c>
      <c r="I37" s="117">
        <f>F35/10</f>
        <v>0.1</v>
      </c>
      <c r="J37" s="117">
        <f>F35/9</f>
        <v>0.1111111111111111</v>
      </c>
      <c r="K37" s="117">
        <f>F35/8</f>
        <v>0.125</v>
      </c>
      <c r="L37" s="117">
        <f>F35/7</f>
        <v>0.14285714285714285</v>
      </c>
      <c r="M37" s="117">
        <f>F35/6</f>
        <v>0.16666666666666666</v>
      </c>
      <c r="N37" s="117">
        <f>F35/5</f>
        <v>0.2</v>
      </c>
      <c r="O37" s="117">
        <f>F35/4</f>
        <v>0.25</v>
      </c>
      <c r="P37" s="117">
        <f>F35/3</f>
        <v>0.33333333333333331</v>
      </c>
      <c r="Q37" s="117">
        <f>F35/2</f>
        <v>0.5</v>
      </c>
      <c r="R37" s="117">
        <f>F35/1</f>
        <v>1</v>
      </c>
      <c r="S37" s="234" t="s">
        <v>156</v>
      </c>
      <c r="T37" s="235">
        <f>IF(S37="Sí",1)+IF(S37="No",0)</f>
        <v>1</v>
      </c>
      <c r="U37" s="236">
        <f>F37*T37</f>
        <v>9.0909090909090912E-2</v>
      </c>
    </row>
    <row r="38" spans="1:23" ht="28.8">
      <c r="A38" s="204"/>
      <c r="B38" s="126" t="s">
        <v>204</v>
      </c>
      <c r="C38" s="234" t="s">
        <v>156</v>
      </c>
      <c r="D38" s="116">
        <f t="shared" ref="D38:D42" si="8">IF(C38="Sí",1)+IF(C38="No",0)</f>
        <v>1</v>
      </c>
      <c r="E38" s="207"/>
      <c r="F38" s="127">
        <f>IF(E37=0,(D38*$G$4))+IF(E37=11,(D38*$H$4))+IF(E37=10,(D38*$I$4))+IF(E37=9,(D38*$J$4))+IF(E37=8,(D38*$K$4))+IF(E37=7,(D38*$L$4))+IF(E37=6,(D38*$M$4))+IF(E37=5,(D38*$N$4))+IF(E37=4,(D38*$O$4))+IF(E37=3,(D38*$P$4))+IF(E37=2,(D38*$Q$4))+IF(E37=1,(D38*$R$4))</f>
        <v>9.0909090909090912E-2</v>
      </c>
      <c r="G38" s="117"/>
      <c r="H38" s="117"/>
      <c r="I38" s="117"/>
      <c r="J38" s="117"/>
      <c r="K38" s="117"/>
      <c r="L38" s="117"/>
      <c r="M38" s="117"/>
      <c r="N38" s="117"/>
      <c r="O38" s="117"/>
      <c r="P38" s="117"/>
      <c r="Q38" s="117"/>
      <c r="R38" s="117"/>
      <c r="S38" s="234" t="s">
        <v>156</v>
      </c>
      <c r="T38" s="235">
        <f t="shared" ref="T38:T47" si="9">IF(S38="Sí",1)+IF(S38="No",0)</f>
        <v>1</v>
      </c>
      <c r="U38" s="236">
        <f t="shared" ref="U38:U47" si="10">F38*T38</f>
        <v>9.0909090909090912E-2</v>
      </c>
    </row>
    <row r="39" spans="1:23" ht="28.8">
      <c r="A39" s="205"/>
      <c r="B39" s="126" t="s">
        <v>208</v>
      </c>
      <c r="C39" s="234" t="s">
        <v>156</v>
      </c>
      <c r="D39" s="116">
        <f t="shared" si="8"/>
        <v>1</v>
      </c>
      <c r="E39" s="207"/>
      <c r="F39" s="127">
        <f>IF(E37=0,(D39*$G$4))+IF(E37=11,(D39*$H$4))+IF(E37=10,(D39*$I$4))+IF(E37=9,(D39*$J$4))+IF(E37=8,(D39*$K$4))+IF(E37=7,(D39*$L$4))+IF(E37=6,(D39*$M$4))+IF(E37=5,(D39*$N$4))+IF(E37=4,(D39*$O$4))+IF(E37=3,(D39*$P$4))+IF(E37=2,(D39*$Q$4))+IF(E37=1,(D39*$R$4))</f>
        <v>9.0909090909090912E-2</v>
      </c>
      <c r="G39" s="117"/>
      <c r="H39" s="117"/>
      <c r="I39" s="117"/>
      <c r="J39" s="117"/>
      <c r="K39" s="117"/>
      <c r="L39" s="117"/>
      <c r="M39" s="117"/>
      <c r="N39" s="117"/>
      <c r="O39" s="117"/>
      <c r="P39" s="117"/>
      <c r="Q39" s="117"/>
      <c r="R39" s="117"/>
      <c r="S39" s="234" t="s">
        <v>156</v>
      </c>
      <c r="T39" s="235">
        <f t="shared" si="9"/>
        <v>1</v>
      </c>
      <c r="U39" s="236">
        <f t="shared" si="10"/>
        <v>9.0909090909090912E-2</v>
      </c>
    </row>
    <row r="40" spans="1:23" ht="28.8">
      <c r="A40" s="203" t="s">
        <v>218</v>
      </c>
      <c r="B40" s="126" t="s">
        <v>201</v>
      </c>
      <c r="C40" s="234" t="s">
        <v>156</v>
      </c>
      <c r="D40" s="116">
        <f t="shared" si="8"/>
        <v>1</v>
      </c>
      <c r="E40" s="207"/>
      <c r="F40" s="127">
        <f>IF(E37=0,(D40*$G$4))+IF(E37=11,(D40*$H$4))+IF(E37=10,(D40*$I$4))+IF(E37=9,(D40*$J$4))+IF(E37=8,(D40*$K$4))+IF(E37=7,(D40*$L$4))+IF(E37=6,(D40*$M$4))+IF(E37=5,(D40*$N$4))+IF(E37=4,(D40*$O$4))+IF(E37=3,(D40*$P$4))+IF(E37=2,(D40*$Q$4))+IF(E37=1,(D40*$R$4))</f>
        <v>9.0909090909090912E-2</v>
      </c>
      <c r="G40" s="117"/>
      <c r="H40" s="117"/>
      <c r="I40" s="117"/>
      <c r="J40" s="117"/>
      <c r="K40" s="117"/>
      <c r="L40" s="117"/>
      <c r="M40" s="117"/>
      <c r="N40" s="117"/>
      <c r="O40" s="117"/>
      <c r="P40" s="117"/>
      <c r="Q40" s="117"/>
      <c r="R40" s="117"/>
      <c r="S40" s="234" t="s">
        <v>156</v>
      </c>
      <c r="T40" s="235">
        <f t="shared" si="9"/>
        <v>1</v>
      </c>
      <c r="U40" s="236">
        <f t="shared" si="10"/>
        <v>9.0909090909090912E-2</v>
      </c>
    </row>
    <row r="41" spans="1:23">
      <c r="A41" s="204"/>
      <c r="B41" s="126" t="s">
        <v>205</v>
      </c>
      <c r="C41" s="234" t="s">
        <v>156</v>
      </c>
      <c r="D41" s="116">
        <f t="shared" si="8"/>
        <v>1</v>
      </c>
      <c r="E41" s="207"/>
      <c r="F41" s="127">
        <f>IF(E37=0,(D41*$G$4))+IF(E37=11,(D41*$H$4))+IF(E37=10,(D41*$I$4))+IF(E37=9,(D41*$J$4))+IF(E37=8,(D41*$K$4))+IF(E37=7,(D41*$L$4))+IF(E37=6,(D41*$M$4))+IF(E37=5,(D41*$N$4))+IF(E37=4,(D41*$O$4))+IF(E37=3,(D41*$P$4))+IF(E37=2,(D41*$Q$4))+IF(E37=1,(D41*$R$4))</f>
        <v>9.0909090909090912E-2</v>
      </c>
      <c r="G41" s="117"/>
      <c r="H41" s="117"/>
      <c r="I41" s="117"/>
      <c r="J41" s="117"/>
      <c r="K41" s="117"/>
      <c r="L41" s="117"/>
      <c r="M41" s="117"/>
      <c r="N41" s="117"/>
      <c r="O41" s="117"/>
      <c r="P41" s="117"/>
      <c r="Q41" s="117"/>
      <c r="R41" s="117"/>
      <c r="S41" s="234" t="s">
        <v>156</v>
      </c>
      <c r="T41" s="235">
        <f t="shared" si="9"/>
        <v>1</v>
      </c>
      <c r="U41" s="236">
        <f t="shared" si="10"/>
        <v>9.0909090909090912E-2</v>
      </c>
    </row>
    <row r="42" spans="1:23">
      <c r="A42" s="205"/>
      <c r="B42" s="126" t="s">
        <v>209</v>
      </c>
      <c r="C42" s="234" t="s">
        <v>156</v>
      </c>
      <c r="D42" s="116">
        <f t="shared" si="8"/>
        <v>1</v>
      </c>
      <c r="E42" s="207"/>
      <c r="F42" s="127">
        <f>IF(E37=0,(D42*$G$4))+IF(E37=11,(D42*$H$4))+IF(E37=10,(D42*$I$4))+IF(E37=9,(D42*$J$4))+IF(E37=8,(D42*$K$4))+IF(E37=7,(D42*$L$4))+IF(E37=6,(D42*$M$4))+IF(E37=5,(D42*$N$4))+IF(E37=4,(D42*$O$4))+IF(E37=3,(D42*$P$4))+IF(E37=2,(D42*$Q$4))+IF(E37=1,(D42*$R$4))</f>
        <v>9.0909090909090912E-2</v>
      </c>
      <c r="G42" s="117"/>
      <c r="H42" s="117"/>
      <c r="I42" s="117"/>
      <c r="J42" s="117"/>
      <c r="K42" s="117"/>
      <c r="L42" s="117"/>
      <c r="M42" s="117"/>
      <c r="N42" s="117"/>
      <c r="O42" s="117"/>
      <c r="P42" s="117"/>
      <c r="Q42" s="117"/>
      <c r="R42" s="117"/>
      <c r="S42" s="234" t="s">
        <v>156</v>
      </c>
      <c r="T42" s="235">
        <f t="shared" si="9"/>
        <v>1</v>
      </c>
      <c r="U42" s="236">
        <f t="shared" si="10"/>
        <v>9.0909090909090912E-2</v>
      </c>
    </row>
    <row r="43" spans="1:23" ht="28.8">
      <c r="A43" s="203" t="s">
        <v>219</v>
      </c>
      <c r="B43" s="126" t="s">
        <v>202</v>
      </c>
      <c r="C43" s="234" t="s">
        <v>156</v>
      </c>
      <c r="D43" s="116">
        <f>IF(C43="Sí",1)+IF(C43="No",0)</f>
        <v>1</v>
      </c>
      <c r="E43" s="207"/>
      <c r="F43" s="127">
        <f>IF(E37=0,(D43*$G$4))+IF(E37=11,(D43*$H$4))+IF(E37=10,(D43*$I$4))+IF(E37=9,(D43*$J$4))+IF(E37=8,(D43*$K$4))+IF(E37=7,(D43*$L$4))+IF(E37=6,(D43*$M$4))+IF(E37=5,(D43*$N$4))+IF(E37=4,(D43*$O$4))+IF(E37=3,(D43*$P$4))+IF(E37=2,(D43*$Q$4))+IF(E37=1,(D43*$R$4))</f>
        <v>9.0909090909090912E-2</v>
      </c>
      <c r="G43" s="117"/>
      <c r="H43" s="117"/>
      <c r="I43" s="117"/>
      <c r="J43" s="117"/>
      <c r="K43" s="117"/>
      <c r="L43" s="117"/>
      <c r="M43" s="117"/>
      <c r="N43" s="117"/>
      <c r="O43" s="117"/>
      <c r="P43" s="117"/>
      <c r="Q43" s="117"/>
      <c r="R43" s="117"/>
      <c r="S43" s="234" t="s">
        <v>156</v>
      </c>
      <c r="T43" s="235">
        <f t="shared" si="9"/>
        <v>1</v>
      </c>
      <c r="U43" s="236">
        <f t="shared" si="10"/>
        <v>9.0909090909090912E-2</v>
      </c>
    </row>
    <row r="44" spans="1:23" ht="14.4" customHeight="1">
      <c r="A44" s="205"/>
      <c r="B44" s="126" t="s">
        <v>206</v>
      </c>
      <c r="C44" s="234" t="s">
        <v>156</v>
      </c>
      <c r="D44" s="116">
        <f>IF(C44="Sí",1)+IF(C44="No",0)</f>
        <v>1</v>
      </c>
      <c r="E44" s="207"/>
      <c r="F44" s="127">
        <f>IF(E37=0,(D44*$G$4))+IF(E37=11,(D44*$H$4))+IF(E37=10,(D44*$I$4))+IF(E37=9,(D44*$J$4))+IF(E37=8,(D44*$K$4))+IF(E37=7,(D44*$L$4))+IF(E37=6,(D44*$M$4))+IF(E37=5,(D44*$N$4))+IF(E37=4,(D44*$O$4))+IF(E37=3,(D44*$P$4))+IF(E37=2,(D44*$Q$4))+IF(E37=1,(D44*$R$4))</f>
        <v>9.0909090909090912E-2</v>
      </c>
      <c r="G44" s="117"/>
      <c r="H44" s="117"/>
      <c r="I44" s="117"/>
      <c r="J44" s="117"/>
      <c r="K44" s="117"/>
      <c r="L44" s="117"/>
      <c r="M44" s="117"/>
      <c r="N44" s="117"/>
      <c r="O44" s="117"/>
      <c r="P44" s="117"/>
      <c r="Q44" s="117"/>
      <c r="R44" s="117"/>
      <c r="S44" s="234" t="s">
        <v>156</v>
      </c>
      <c r="T44" s="235">
        <f t="shared" si="9"/>
        <v>1</v>
      </c>
      <c r="U44" s="236">
        <f t="shared" si="10"/>
        <v>9.0909090909090912E-2</v>
      </c>
    </row>
    <row r="45" spans="1:23">
      <c r="A45" s="203" t="s">
        <v>220</v>
      </c>
      <c r="B45" s="126" t="s">
        <v>203</v>
      </c>
      <c r="C45" s="234" t="s">
        <v>156</v>
      </c>
      <c r="D45" s="116">
        <f>IF(C45="Sí",1)+IF(C45="No",0)</f>
        <v>1</v>
      </c>
      <c r="E45" s="207"/>
      <c r="F45" s="127">
        <f>IF(E37=0,(D45*$G$4))+IF(E37=11,(D45*$H$4))+IF(E37=10,(D45*$I$4))+IF(E37=9,(D45*$J$4))+IF(E37=8,(D45*$K$4))+IF(E37=7,(D45*$L$4))+IF(E37=6,(D45*$M$4))+IF(E37=5,(D45*$N$4))+IF(E37=4,(D45*$O$4))+IF(E37=3,(D45*$P$4))+IF(E37=2,(D45*$Q$4))+IF(E37=1,(D45*$R$4))</f>
        <v>9.0909090909090912E-2</v>
      </c>
      <c r="G45" s="117"/>
      <c r="H45" s="117"/>
      <c r="I45" s="117"/>
      <c r="J45" s="117"/>
      <c r="K45" s="117"/>
      <c r="L45" s="117"/>
      <c r="M45" s="117"/>
      <c r="N45" s="117"/>
      <c r="O45" s="117"/>
      <c r="P45" s="117"/>
      <c r="Q45" s="117"/>
      <c r="R45" s="117"/>
      <c r="S45" s="234" t="s">
        <v>156</v>
      </c>
      <c r="T45" s="235">
        <f t="shared" si="9"/>
        <v>1</v>
      </c>
      <c r="U45" s="236">
        <f t="shared" si="10"/>
        <v>9.0909090909090912E-2</v>
      </c>
    </row>
    <row r="46" spans="1:23" ht="15" customHeight="1" thickBot="1">
      <c r="A46" s="204"/>
      <c r="B46" s="126" t="s">
        <v>207</v>
      </c>
      <c r="C46" s="234" t="s">
        <v>156</v>
      </c>
      <c r="D46" s="116">
        <f>IF(C46="Sí",1)+IF(C46="No",0)</f>
        <v>1</v>
      </c>
      <c r="E46" s="207"/>
      <c r="F46" s="127">
        <f>IF(E37=0,(D46*$G$4))+IF(E37=11,(D46*$H$4))+IF(E37=10,(D46*$I$4))+IF(E37=9,(D46*$J$4))+IF(E37=8,(D46*$K$4))+IF(E37=7,(D46*$L$4))+IF(E37=6,(D46*$M$4))+IF(E37=5,(D46*$N$4))+IF(E37=4,(D46*$O$4))+IF(E37=3,(D46*$P$4))+IF(E37=2,(D46*$Q$4))+IF(E37=1,(D46*$R$4))</f>
        <v>9.0909090909090912E-2</v>
      </c>
      <c r="G46" s="117"/>
      <c r="H46" s="117"/>
      <c r="I46" s="117"/>
      <c r="J46" s="117"/>
      <c r="K46" s="117"/>
      <c r="L46" s="117"/>
      <c r="M46" s="117"/>
      <c r="N46" s="117"/>
      <c r="O46" s="117"/>
      <c r="P46" s="117"/>
      <c r="Q46" s="117"/>
      <c r="R46" s="117"/>
      <c r="S46" s="234" t="s">
        <v>156</v>
      </c>
      <c r="T46" s="235">
        <f t="shared" si="9"/>
        <v>1</v>
      </c>
      <c r="U46" s="236">
        <f t="shared" si="10"/>
        <v>9.0909090909090912E-2</v>
      </c>
    </row>
    <row r="47" spans="1:23" ht="29.4" thickBot="1">
      <c r="A47" s="205"/>
      <c r="B47" s="126" t="s">
        <v>210</v>
      </c>
      <c r="C47" s="234" t="s">
        <v>156</v>
      </c>
      <c r="D47" s="116">
        <f t="shared" ref="D47" si="11">IF(C47="Sí",1)+IF(C47="No",0)</f>
        <v>1</v>
      </c>
      <c r="E47" s="208"/>
      <c r="F47" s="127">
        <f>IF(E37=0,(D47*$G$4))+IF(E37=11,(D47*$H$4))+IF(E37=10,(D47*$I$4))+IF(E37=9,(D47*$J$4))+IF(E37=8,(D47*$K$4))+IF(E37=7,(D47*$L$4))+IF(E37=6,(D47*$M$4))+IF(E37=5,(D47*$N$4))+IF(E37=4,(D47*$O$4))+IF(E37=3,(D47*$P$4))+IF(E37=2,(D47*$Q$4))+IF(E37=1,(D47*$R$4))</f>
        <v>9.0909090909090912E-2</v>
      </c>
      <c r="G47" s="117"/>
      <c r="H47" s="117"/>
      <c r="I47" s="117"/>
      <c r="J47" s="117"/>
      <c r="K47" s="117"/>
      <c r="L47" s="117"/>
      <c r="M47" s="117"/>
      <c r="N47" s="117"/>
      <c r="O47" s="117"/>
      <c r="P47" s="117"/>
      <c r="Q47" s="117"/>
      <c r="R47" s="117"/>
      <c r="S47" s="234" t="s">
        <v>156</v>
      </c>
      <c r="T47" s="235">
        <f t="shared" si="9"/>
        <v>1</v>
      </c>
      <c r="U47" s="236">
        <f t="shared" si="10"/>
        <v>9.0909090909090912E-2</v>
      </c>
      <c r="V47" s="226">
        <f>U48</f>
        <v>1.0000000000000002</v>
      </c>
      <c r="W47" s="227">
        <f>IF(U48&gt;=70%,(U48))+IF(U48&lt;=70%,70%)</f>
        <v>1.0000000000000002</v>
      </c>
    </row>
    <row r="48" spans="1:23">
      <c r="B48" s="5"/>
      <c r="C48" s="217"/>
      <c r="D48" s="5"/>
      <c r="E48" s="5"/>
      <c r="F48" s="5"/>
      <c r="G48" s="5"/>
      <c r="H48" s="5"/>
      <c r="I48" s="5"/>
      <c r="J48" s="5"/>
      <c r="K48" s="5"/>
      <c r="L48" s="5"/>
      <c r="M48" s="5"/>
      <c r="N48" s="5"/>
      <c r="O48" s="5"/>
      <c r="P48" s="56"/>
      <c r="Q48" s="56"/>
      <c r="R48" s="56"/>
      <c r="S48" s="217"/>
      <c r="T48" s="217"/>
      <c r="U48" s="228">
        <f>SUM(U37:U47)</f>
        <v>1.0000000000000002</v>
      </c>
    </row>
    <row r="50" spans="1:23" ht="28.8">
      <c r="A50" s="6"/>
      <c r="B50" s="6"/>
      <c r="C50" s="211" t="s">
        <v>213</v>
      </c>
      <c r="D50" s="42"/>
      <c r="E50" s="42"/>
      <c r="F50" s="25" t="s">
        <v>229</v>
      </c>
      <c r="S50" s="211" t="s">
        <v>155</v>
      </c>
      <c r="U50" s="156" t="s">
        <v>222</v>
      </c>
    </row>
    <row r="51" spans="1:23">
      <c r="A51" s="26" t="str">
        <f>'Tabla Resultados FC'!C37</f>
        <v>MA.2.2</v>
      </c>
      <c r="B51" s="30" t="str">
        <f>'Tabla Resultados FC'!D37</f>
        <v>Gestión de la demanda de la movilidad privada urbana</v>
      </c>
      <c r="C51" s="212"/>
      <c r="D51" s="42"/>
      <c r="E51" s="42"/>
      <c r="F51" s="128">
        <v>1</v>
      </c>
      <c r="S51" s="212"/>
      <c r="U51" s="157"/>
    </row>
    <row r="52" spans="1:23">
      <c r="A52" s="6"/>
      <c r="B52" s="6"/>
      <c r="C52" s="213"/>
      <c r="D52" s="6"/>
      <c r="E52" s="6"/>
      <c r="F52" s="6"/>
      <c r="G52" s="125"/>
      <c r="H52" s="125"/>
      <c r="I52" s="125"/>
      <c r="J52" s="125"/>
      <c r="K52" s="125"/>
      <c r="L52" s="125"/>
      <c r="M52" s="125"/>
      <c r="N52" s="125"/>
      <c r="O52" s="125"/>
      <c r="P52" s="125"/>
      <c r="Q52" s="125"/>
      <c r="R52" s="125"/>
      <c r="S52" s="213"/>
      <c r="T52" s="213"/>
      <c r="U52" s="223"/>
    </row>
    <row r="53" spans="1:23" ht="28.8">
      <c r="A53" s="203" t="s">
        <v>217</v>
      </c>
      <c r="B53" s="126" t="s">
        <v>200</v>
      </c>
      <c r="C53" s="234" t="s">
        <v>156</v>
      </c>
      <c r="D53" s="116">
        <f>IF(C53="Sí",1)+IF(C53="No",0)</f>
        <v>1</v>
      </c>
      <c r="E53" s="206">
        <f>(COUNTIF(D53:D63,"1"))</f>
        <v>11</v>
      </c>
      <c r="F53" s="127">
        <f>IF(E53=0,(D53*$G$4))+IF(E53=11,(D53*$H$4))+IF(E53=10,(D53*$I$4))+IF(E53=9,(D53*$J$4))+IF(E53=8,(D53*$K$4))+IF(E53=7,(D53*$L$4))+IF(E53=6,(D53*$M$4))+IF(E53=5,(D53*$N$4))+IF(E53=4,(D53*$O$4))+IF(E53=3,(D53*$P$4))+IF(E53=2,(D53*$Q$4))+IF(E53=1,(D53*$R$4))</f>
        <v>9.0909090909090912E-2</v>
      </c>
      <c r="G53" s="117">
        <v>0</v>
      </c>
      <c r="H53" s="117">
        <f>F51/11</f>
        <v>9.0909090909090912E-2</v>
      </c>
      <c r="I53" s="117">
        <f>F51/10</f>
        <v>0.1</v>
      </c>
      <c r="J53" s="117">
        <f>F51/9</f>
        <v>0.1111111111111111</v>
      </c>
      <c r="K53" s="117">
        <f>F51/8</f>
        <v>0.125</v>
      </c>
      <c r="L53" s="117">
        <f>F51/7</f>
        <v>0.14285714285714285</v>
      </c>
      <c r="M53" s="117">
        <f>F51/6</f>
        <v>0.16666666666666666</v>
      </c>
      <c r="N53" s="117">
        <f>F51/5</f>
        <v>0.2</v>
      </c>
      <c r="O53" s="117">
        <f>F51/4</f>
        <v>0.25</v>
      </c>
      <c r="P53" s="117">
        <f>F51/3</f>
        <v>0.33333333333333331</v>
      </c>
      <c r="Q53" s="117">
        <f>F51/2</f>
        <v>0.5</v>
      </c>
      <c r="R53" s="117">
        <f>F51/1</f>
        <v>1</v>
      </c>
      <c r="S53" s="234" t="s">
        <v>156</v>
      </c>
      <c r="T53" s="235">
        <f>IF(S53="Sí",1)+IF(S53="No",0)</f>
        <v>1</v>
      </c>
      <c r="U53" s="236">
        <f>F53*T53</f>
        <v>9.0909090909090912E-2</v>
      </c>
    </row>
    <row r="54" spans="1:23" ht="28.8">
      <c r="A54" s="204"/>
      <c r="B54" s="126" t="s">
        <v>204</v>
      </c>
      <c r="C54" s="234" t="s">
        <v>156</v>
      </c>
      <c r="D54" s="116">
        <f t="shared" ref="D54:D58" si="12">IF(C54="Sí",1)+IF(C54="No",0)</f>
        <v>1</v>
      </c>
      <c r="E54" s="207"/>
      <c r="F54" s="127">
        <f>IF(E53=0,(D54*$G$4))+IF(E53=11,(D54*$H$4))+IF(E53=10,(D54*$I$4))+IF(E53=9,(D54*$J$4))+IF(E53=8,(D54*$K$4))+IF(E53=7,(D54*$L$4))+IF(E53=6,(D54*$M$4))+IF(E53=5,(D54*$N$4))+IF(E53=4,(D54*$O$4))+IF(E53=3,(D54*$P$4))+IF(E53=2,(D54*$Q$4))+IF(E53=1,(D54*$R$4))</f>
        <v>9.0909090909090912E-2</v>
      </c>
      <c r="G54" s="117"/>
      <c r="H54" s="117"/>
      <c r="I54" s="117"/>
      <c r="J54" s="117"/>
      <c r="K54" s="117"/>
      <c r="L54" s="117"/>
      <c r="M54" s="117"/>
      <c r="N54" s="117"/>
      <c r="O54" s="117"/>
      <c r="P54" s="117"/>
      <c r="Q54" s="117"/>
      <c r="R54" s="117"/>
      <c r="S54" s="234" t="s">
        <v>156</v>
      </c>
      <c r="T54" s="235">
        <f t="shared" ref="T54:T63" si="13">IF(S54="Sí",1)+IF(S54="No",0)</f>
        <v>1</v>
      </c>
      <c r="U54" s="236">
        <f t="shared" ref="U54:U63" si="14">F54*T54</f>
        <v>9.0909090909090912E-2</v>
      </c>
    </row>
    <row r="55" spans="1:23" ht="28.8">
      <c r="A55" s="205"/>
      <c r="B55" s="126" t="s">
        <v>208</v>
      </c>
      <c r="C55" s="234" t="s">
        <v>156</v>
      </c>
      <c r="D55" s="116">
        <f t="shared" si="12"/>
        <v>1</v>
      </c>
      <c r="E55" s="207"/>
      <c r="F55" s="127">
        <f>IF(E53=0,(D55*$G$4))+IF(E53=11,(D55*$H$4))+IF(E53=10,(D55*$I$4))+IF(E53=9,(D55*$J$4))+IF(E53=8,(D55*$K$4))+IF(E53=7,(D55*$L$4))+IF(E53=6,(D55*$M$4))+IF(E53=5,(D55*$N$4))+IF(E53=4,(D55*$O$4))+IF(E53=3,(D55*$P$4))+IF(E53=2,(D55*$Q$4))+IF(E53=1,(D55*$R$4))</f>
        <v>9.0909090909090912E-2</v>
      </c>
      <c r="G55" s="117"/>
      <c r="H55" s="117"/>
      <c r="I55" s="117"/>
      <c r="J55" s="117"/>
      <c r="K55" s="117"/>
      <c r="L55" s="117"/>
      <c r="M55" s="117"/>
      <c r="N55" s="117"/>
      <c r="O55" s="117"/>
      <c r="P55" s="117"/>
      <c r="Q55" s="117"/>
      <c r="R55" s="117"/>
      <c r="S55" s="234" t="s">
        <v>156</v>
      </c>
      <c r="T55" s="235">
        <f t="shared" si="13"/>
        <v>1</v>
      </c>
      <c r="U55" s="236">
        <f t="shared" si="14"/>
        <v>9.0909090909090912E-2</v>
      </c>
    </row>
    <row r="56" spans="1:23" ht="28.8">
      <c r="A56" s="203" t="s">
        <v>218</v>
      </c>
      <c r="B56" s="126" t="s">
        <v>201</v>
      </c>
      <c r="C56" s="234" t="s">
        <v>156</v>
      </c>
      <c r="D56" s="116">
        <f t="shared" si="12"/>
        <v>1</v>
      </c>
      <c r="E56" s="207"/>
      <c r="F56" s="127">
        <f>IF(E53=0,(D56*$G$4))+IF(E53=11,(D56*$H$4))+IF(E53=10,(D56*$I$4))+IF(E53=9,(D56*$J$4))+IF(E53=8,(D56*$K$4))+IF(E53=7,(D56*$L$4))+IF(E53=6,(D56*$M$4))+IF(E53=5,(D56*$N$4))+IF(E53=4,(D56*$O$4))+IF(E53=3,(D56*$P$4))+IF(E53=2,(D56*$Q$4))+IF(E53=1,(D56*$R$4))</f>
        <v>9.0909090909090912E-2</v>
      </c>
      <c r="G56" s="117"/>
      <c r="H56" s="117"/>
      <c r="I56" s="117"/>
      <c r="J56" s="117"/>
      <c r="K56" s="117"/>
      <c r="L56" s="117"/>
      <c r="M56" s="117"/>
      <c r="N56" s="117"/>
      <c r="O56" s="117"/>
      <c r="P56" s="117"/>
      <c r="Q56" s="117"/>
      <c r="R56" s="117"/>
      <c r="S56" s="234" t="s">
        <v>156</v>
      </c>
      <c r="T56" s="235">
        <f t="shared" si="13"/>
        <v>1</v>
      </c>
      <c r="U56" s="236">
        <f t="shared" si="14"/>
        <v>9.0909090909090912E-2</v>
      </c>
    </row>
    <row r="57" spans="1:23">
      <c r="A57" s="204"/>
      <c r="B57" s="126" t="s">
        <v>205</v>
      </c>
      <c r="C57" s="234" t="s">
        <v>156</v>
      </c>
      <c r="D57" s="116">
        <f t="shared" si="12"/>
        <v>1</v>
      </c>
      <c r="E57" s="207"/>
      <c r="F57" s="127">
        <f>IF(E53=0,(D57*$G$4))+IF(E53=11,(D57*$H$4))+IF(E53=10,(D57*$I$4))+IF(E53=9,(D57*$J$4))+IF(E53=8,(D57*$K$4))+IF(E53=7,(D57*$L$4))+IF(E53=6,(D57*$M$4))+IF(E53=5,(D57*$N$4))+IF(E53=4,(D57*$O$4))+IF(E53=3,(D57*$P$4))+IF(E53=2,(D57*$Q$4))+IF(E53=1,(D57*$R$4))</f>
        <v>9.0909090909090912E-2</v>
      </c>
      <c r="G57" s="117"/>
      <c r="H57" s="117"/>
      <c r="I57" s="117"/>
      <c r="J57" s="117"/>
      <c r="K57" s="117"/>
      <c r="L57" s="117"/>
      <c r="M57" s="117"/>
      <c r="N57" s="117"/>
      <c r="O57" s="117"/>
      <c r="P57" s="117"/>
      <c r="Q57" s="117"/>
      <c r="R57" s="117"/>
      <c r="S57" s="234" t="s">
        <v>156</v>
      </c>
      <c r="T57" s="235">
        <f t="shared" si="13"/>
        <v>1</v>
      </c>
      <c r="U57" s="236">
        <f t="shared" si="14"/>
        <v>9.0909090909090912E-2</v>
      </c>
    </row>
    <row r="58" spans="1:23">
      <c r="A58" s="205"/>
      <c r="B58" s="126" t="s">
        <v>209</v>
      </c>
      <c r="C58" s="234" t="s">
        <v>156</v>
      </c>
      <c r="D58" s="116">
        <f t="shared" si="12"/>
        <v>1</v>
      </c>
      <c r="E58" s="207"/>
      <c r="F58" s="127">
        <f>IF(E53=0,(D58*$G$4))+IF(E53=11,(D58*$H$4))+IF(E53=10,(D58*$I$4))+IF(E53=9,(D58*$J$4))+IF(E53=8,(D58*$K$4))+IF(E53=7,(D58*$L$4))+IF(E53=6,(D58*$M$4))+IF(E53=5,(D58*$N$4))+IF(E53=4,(D58*$O$4))+IF(E53=3,(D58*$P$4))+IF(E53=2,(D58*$Q$4))+IF(E53=1,(D58*$R$4))</f>
        <v>9.0909090909090912E-2</v>
      </c>
      <c r="G58" s="117"/>
      <c r="H58" s="117"/>
      <c r="I58" s="117"/>
      <c r="J58" s="117"/>
      <c r="K58" s="117"/>
      <c r="L58" s="117"/>
      <c r="M58" s="117"/>
      <c r="N58" s="117"/>
      <c r="O58" s="117"/>
      <c r="P58" s="117"/>
      <c r="Q58" s="117"/>
      <c r="R58" s="117"/>
      <c r="S58" s="234" t="s">
        <v>156</v>
      </c>
      <c r="T58" s="235">
        <f t="shared" si="13"/>
        <v>1</v>
      </c>
      <c r="U58" s="236">
        <f t="shared" si="14"/>
        <v>9.0909090909090912E-2</v>
      </c>
    </row>
    <row r="59" spans="1:23" ht="28.8">
      <c r="A59" s="203" t="s">
        <v>219</v>
      </c>
      <c r="B59" s="126" t="s">
        <v>202</v>
      </c>
      <c r="C59" s="234" t="s">
        <v>156</v>
      </c>
      <c r="D59" s="116">
        <f>IF(C59="Sí",1)+IF(C59="No",0)</f>
        <v>1</v>
      </c>
      <c r="E59" s="207"/>
      <c r="F59" s="127">
        <f>IF(E53=0,(D59*$G$4))+IF(E53=11,(D59*$H$4))+IF(E53=10,(D59*$I$4))+IF(E53=9,(D59*$J$4))+IF(E53=8,(D59*$K$4))+IF(E53=7,(D59*$L$4))+IF(E53=6,(D59*$M$4))+IF(E53=5,(D59*$N$4))+IF(E53=4,(D59*$O$4))+IF(E53=3,(D59*$P$4))+IF(E53=2,(D59*$Q$4))+IF(E53=1,(D59*$R$4))</f>
        <v>9.0909090909090912E-2</v>
      </c>
      <c r="G59" s="117"/>
      <c r="H59" s="117"/>
      <c r="I59" s="117"/>
      <c r="J59" s="117"/>
      <c r="K59" s="117"/>
      <c r="L59" s="117"/>
      <c r="M59" s="117"/>
      <c r="N59" s="117"/>
      <c r="O59" s="117"/>
      <c r="P59" s="117"/>
      <c r="Q59" s="117"/>
      <c r="R59" s="117"/>
      <c r="S59" s="234" t="s">
        <v>156</v>
      </c>
      <c r="T59" s="235">
        <f t="shared" si="13"/>
        <v>1</v>
      </c>
      <c r="U59" s="236">
        <f t="shared" si="14"/>
        <v>9.0909090909090912E-2</v>
      </c>
    </row>
    <row r="60" spans="1:23" ht="14.4" customHeight="1">
      <c r="A60" s="205"/>
      <c r="B60" s="126" t="s">
        <v>206</v>
      </c>
      <c r="C60" s="234" t="s">
        <v>156</v>
      </c>
      <c r="D60" s="116">
        <f>IF(C60="Sí",1)+IF(C60="No",0)</f>
        <v>1</v>
      </c>
      <c r="E60" s="207"/>
      <c r="F60" s="127">
        <f>IF(E53=0,(D60*$G$4))+IF(E53=11,(D60*$H$4))+IF(E53=10,(D60*$I$4))+IF(E53=9,(D60*$J$4))+IF(E53=8,(D60*$K$4))+IF(E53=7,(D60*$L$4))+IF(E53=6,(D60*$M$4))+IF(E53=5,(D60*$N$4))+IF(E53=4,(D60*$O$4))+IF(E53=3,(D60*$P$4))+IF(E53=2,(D60*$Q$4))+IF(E53=1,(D60*$R$4))</f>
        <v>9.0909090909090912E-2</v>
      </c>
      <c r="G60" s="117"/>
      <c r="H60" s="117"/>
      <c r="I60" s="117"/>
      <c r="J60" s="117"/>
      <c r="K60" s="117"/>
      <c r="L60" s="117"/>
      <c r="M60" s="117"/>
      <c r="N60" s="117"/>
      <c r="O60" s="117"/>
      <c r="P60" s="117"/>
      <c r="Q60" s="117"/>
      <c r="R60" s="117"/>
      <c r="S60" s="234" t="s">
        <v>156</v>
      </c>
      <c r="T60" s="235">
        <f t="shared" si="13"/>
        <v>1</v>
      </c>
      <c r="U60" s="236">
        <f t="shared" si="14"/>
        <v>9.0909090909090912E-2</v>
      </c>
    </row>
    <row r="61" spans="1:23">
      <c r="A61" s="203" t="s">
        <v>220</v>
      </c>
      <c r="B61" s="126" t="s">
        <v>203</v>
      </c>
      <c r="C61" s="234" t="s">
        <v>156</v>
      </c>
      <c r="D61" s="116">
        <f>IF(C61="Sí",1)+IF(C61="No",0)</f>
        <v>1</v>
      </c>
      <c r="E61" s="207"/>
      <c r="F61" s="127">
        <f>IF(E53=0,(D61*$G$4))+IF(E53=11,(D61*$H$4))+IF(E53=10,(D61*$I$4))+IF(E53=9,(D61*$J$4))+IF(E53=8,(D61*$K$4))+IF(E53=7,(D61*$L$4))+IF(E53=6,(D61*$M$4))+IF(E53=5,(D61*$N$4))+IF(E53=4,(D61*$O$4))+IF(E53=3,(D61*$P$4))+IF(E53=2,(D61*$Q$4))+IF(E53=1,(D61*$R$4))</f>
        <v>9.0909090909090912E-2</v>
      </c>
      <c r="G61" s="117"/>
      <c r="H61" s="117"/>
      <c r="I61" s="117"/>
      <c r="J61" s="117"/>
      <c r="K61" s="117"/>
      <c r="L61" s="117"/>
      <c r="M61" s="117"/>
      <c r="N61" s="117"/>
      <c r="O61" s="117"/>
      <c r="P61" s="117"/>
      <c r="Q61" s="117"/>
      <c r="R61" s="117"/>
      <c r="S61" s="234" t="s">
        <v>156</v>
      </c>
      <c r="T61" s="235">
        <f t="shared" si="13"/>
        <v>1</v>
      </c>
      <c r="U61" s="236">
        <f t="shared" si="14"/>
        <v>9.0909090909090912E-2</v>
      </c>
    </row>
    <row r="62" spans="1:23" ht="15" customHeight="1" thickBot="1">
      <c r="A62" s="204"/>
      <c r="B62" s="126" t="s">
        <v>207</v>
      </c>
      <c r="C62" s="234" t="s">
        <v>156</v>
      </c>
      <c r="D62" s="116">
        <f>IF(C62="Sí",1)+IF(C62="No",0)</f>
        <v>1</v>
      </c>
      <c r="E62" s="207"/>
      <c r="F62" s="127">
        <f>IF(E53=0,(D62*$G$4))+IF(E53=11,(D62*$H$4))+IF(E53=10,(D62*$I$4))+IF(E53=9,(D62*$J$4))+IF(E53=8,(D62*$K$4))+IF(E53=7,(D62*$L$4))+IF(E53=6,(D62*$M$4))+IF(E53=5,(D62*$N$4))+IF(E53=4,(D62*$O$4))+IF(E53=3,(D62*$P$4))+IF(E53=2,(D62*$Q$4))+IF(E53=1,(D62*$R$4))</f>
        <v>9.0909090909090912E-2</v>
      </c>
      <c r="G62" s="117"/>
      <c r="H62" s="117"/>
      <c r="I62" s="117"/>
      <c r="J62" s="117"/>
      <c r="K62" s="117"/>
      <c r="L62" s="117"/>
      <c r="M62" s="117"/>
      <c r="N62" s="117"/>
      <c r="O62" s="117"/>
      <c r="P62" s="117"/>
      <c r="Q62" s="117"/>
      <c r="R62" s="117"/>
      <c r="S62" s="234" t="s">
        <v>156</v>
      </c>
      <c r="T62" s="235">
        <f t="shared" si="13"/>
        <v>1</v>
      </c>
      <c r="U62" s="236">
        <f t="shared" si="14"/>
        <v>9.0909090909090912E-2</v>
      </c>
    </row>
    <row r="63" spans="1:23" ht="29.4" thickBot="1">
      <c r="A63" s="205"/>
      <c r="B63" s="126" t="s">
        <v>210</v>
      </c>
      <c r="C63" s="234" t="s">
        <v>156</v>
      </c>
      <c r="D63" s="116">
        <f t="shared" ref="D63" si="15">IF(C63="Sí",1)+IF(C63="No",0)</f>
        <v>1</v>
      </c>
      <c r="E63" s="208"/>
      <c r="F63" s="127">
        <f>IF(E53=0,(D63*$G$4))+IF(E53=11,(D63*$H$4))+IF(E53=10,(D63*$I$4))+IF(E53=9,(D63*$J$4))+IF(E53=8,(D63*$K$4))+IF(E53=7,(D63*$L$4))+IF(E53=6,(D63*$M$4))+IF(E53=5,(D63*$N$4))+IF(E53=4,(D63*$O$4))+IF(E53=3,(D63*$P$4))+IF(E53=2,(D63*$Q$4))+IF(E53=1,(D63*$R$4))</f>
        <v>9.0909090909090912E-2</v>
      </c>
      <c r="G63" s="117"/>
      <c r="H63" s="117"/>
      <c r="I63" s="117"/>
      <c r="J63" s="117"/>
      <c r="K63" s="117"/>
      <c r="L63" s="117"/>
      <c r="M63" s="117"/>
      <c r="N63" s="117"/>
      <c r="O63" s="117"/>
      <c r="P63" s="117"/>
      <c r="Q63" s="117"/>
      <c r="R63" s="117"/>
      <c r="S63" s="234" t="s">
        <v>156</v>
      </c>
      <c r="T63" s="235">
        <f t="shared" si="13"/>
        <v>1</v>
      </c>
      <c r="U63" s="236">
        <f t="shared" si="14"/>
        <v>9.0909090909090912E-2</v>
      </c>
      <c r="V63" s="226">
        <f>U64</f>
        <v>1.0000000000000002</v>
      </c>
      <c r="W63" s="227">
        <f>IF(U64&gt;=70%,(U64))+IF(U64&lt;=70%,70%)</f>
        <v>1.0000000000000002</v>
      </c>
    </row>
    <row r="64" spans="1:23">
      <c r="B64" s="5"/>
      <c r="C64" s="217"/>
      <c r="D64" s="5"/>
      <c r="E64" s="5"/>
      <c r="F64" s="5"/>
      <c r="G64" s="5"/>
      <c r="H64" s="5"/>
      <c r="I64" s="5"/>
      <c r="J64" s="5"/>
      <c r="K64" s="5"/>
      <c r="L64" s="5"/>
      <c r="M64" s="5"/>
      <c r="N64" s="5"/>
      <c r="O64" s="5"/>
      <c r="P64" s="56"/>
      <c r="Q64" s="56"/>
      <c r="R64" s="56"/>
      <c r="S64" s="217"/>
      <c r="T64" s="217"/>
      <c r="U64" s="228">
        <f>SUM(U53:U63)</f>
        <v>1.0000000000000002</v>
      </c>
    </row>
    <row r="66" spans="1:23" ht="28.8">
      <c r="A66" s="6"/>
      <c r="B66" s="6"/>
      <c r="C66" s="211" t="s">
        <v>213</v>
      </c>
      <c r="D66" s="42"/>
      <c r="E66" s="42"/>
      <c r="F66" s="25" t="s">
        <v>229</v>
      </c>
      <c r="S66" s="211" t="s">
        <v>155</v>
      </c>
      <c r="U66" s="156" t="s">
        <v>222</v>
      </c>
    </row>
    <row r="67" spans="1:23">
      <c r="A67" s="26" t="str">
        <f>'Tabla Resultados FC'!C38</f>
        <v>MA.2.3</v>
      </c>
      <c r="B67" s="30" t="str">
        <f>'Tabla Resultados FC'!D38</f>
        <v>Gestión eficiente del aparcamiento</v>
      </c>
      <c r="C67" s="212"/>
      <c r="D67" s="42"/>
      <c r="E67" s="42"/>
      <c r="F67" s="128">
        <v>1</v>
      </c>
      <c r="S67" s="212"/>
      <c r="U67" s="157"/>
    </row>
    <row r="68" spans="1:23">
      <c r="A68" s="6"/>
      <c r="B68" s="6"/>
      <c r="C68" s="213"/>
      <c r="D68" s="6"/>
      <c r="E68" s="6"/>
      <c r="F68" s="6"/>
      <c r="G68" s="125"/>
      <c r="H68" s="125"/>
      <c r="I68" s="125"/>
      <c r="J68" s="125"/>
      <c r="K68" s="125"/>
      <c r="L68" s="125"/>
      <c r="M68" s="125"/>
      <c r="N68" s="125"/>
      <c r="O68" s="125"/>
      <c r="P68" s="125"/>
      <c r="Q68" s="125"/>
      <c r="R68" s="125"/>
      <c r="S68" s="213"/>
      <c r="T68" s="213"/>
      <c r="U68" s="223"/>
    </row>
    <row r="69" spans="1:23" ht="28.8">
      <c r="A69" s="203" t="s">
        <v>217</v>
      </c>
      <c r="B69" s="126" t="s">
        <v>200</v>
      </c>
      <c r="C69" s="234" t="s">
        <v>156</v>
      </c>
      <c r="D69" s="116">
        <f>IF(C69="Sí",1)+IF(C69="No",0)</f>
        <v>1</v>
      </c>
      <c r="E69" s="206">
        <f>(COUNTIF(D69:D79,"1"))</f>
        <v>11</v>
      </c>
      <c r="F69" s="127">
        <f>IF(E69=0,(D69*$G$4))+IF(E69=11,(D69*$H$4))+IF(E69=10,(D69*$I$4))+IF(E69=9,(D69*$J$4))+IF(E69=8,(D69*$K$4))+IF(E69=7,(D69*$L$4))+IF(E69=6,(D69*$M$4))+IF(E69=5,(D69*$N$4))+IF(E69=4,(D69*$O$4))+IF(E69=3,(D69*$P$4))+IF(E69=2,(D69*$Q$4))+IF(E69=1,(D69*$R$4))</f>
        <v>9.0909090909090912E-2</v>
      </c>
      <c r="G69" s="117">
        <v>0</v>
      </c>
      <c r="H69" s="117">
        <f>F67/11</f>
        <v>9.0909090909090912E-2</v>
      </c>
      <c r="I69" s="117">
        <f>F67/10</f>
        <v>0.1</v>
      </c>
      <c r="J69" s="117">
        <f>F67/9</f>
        <v>0.1111111111111111</v>
      </c>
      <c r="K69" s="117">
        <f>F67/8</f>
        <v>0.125</v>
      </c>
      <c r="L69" s="117">
        <f>F67/7</f>
        <v>0.14285714285714285</v>
      </c>
      <c r="M69" s="117">
        <f>F67/6</f>
        <v>0.16666666666666666</v>
      </c>
      <c r="N69" s="117">
        <f>F67/5</f>
        <v>0.2</v>
      </c>
      <c r="O69" s="117">
        <f>F67/4</f>
        <v>0.25</v>
      </c>
      <c r="P69" s="117">
        <f>F67/3</f>
        <v>0.33333333333333331</v>
      </c>
      <c r="Q69" s="117">
        <f>F67/2</f>
        <v>0.5</v>
      </c>
      <c r="R69" s="117">
        <f>F67/1</f>
        <v>1</v>
      </c>
      <c r="S69" s="234" t="s">
        <v>156</v>
      </c>
      <c r="T69" s="235">
        <f>IF(S69="Sí",1)+IF(S69="No",0)</f>
        <v>1</v>
      </c>
      <c r="U69" s="236">
        <f>F69*T69</f>
        <v>9.0909090909090912E-2</v>
      </c>
    </row>
    <row r="70" spans="1:23" ht="28.8">
      <c r="A70" s="204"/>
      <c r="B70" s="126" t="s">
        <v>204</v>
      </c>
      <c r="C70" s="234" t="s">
        <v>156</v>
      </c>
      <c r="D70" s="116">
        <f t="shared" ref="D70:D74" si="16">IF(C70="Sí",1)+IF(C70="No",0)</f>
        <v>1</v>
      </c>
      <c r="E70" s="207"/>
      <c r="F70" s="127">
        <f>IF(E69=0,(D70*$G$4))+IF(E69=11,(D70*$H$4))+IF(E69=10,(D70*$I$4))+IF(E69=9,(D70*$J$4))+IF(E69=8,(D70*$K$4))+IF(E69=7,(D70*$L$4))+IF(E69=6,(D70*$M$4))+IF(E69=5,(D70*$N$4))+IF(E69=4,(D70*$O$4))+IF(E69=3,(D70*$P$4))+IF(E69=2,(D70*$Q$4))+IF(E69=1,(D70*$R$4))</f>
        <v>9.0909090909090912E-2</v>
      </c>
      <c r="G70" s="117"/>
      <c r="H70" s="117"/>
      <c r="I70" s="117"/>
      <c r="J70" s="117"/>
      <c r="K70" s="117"/>
      <c r="L70" s="117"/>
      <c r="M70" s="117"/>
      <c r="N70" s="117"/>
      <c r="O70" s="117"/>
      <c r="P70" s="117"/>
      <c r="Q70" s="117"/>
      <c r="R70" s="117"/>
      <c r="S70" s="234" t="s">
        <v>156</v>
      </c>
      <c r="T70" s="235">
        <f t="shared" ref="T70:T79" si="17">IF(S70="Sí",1)+IF(S70="No",0)</f>
        <v>1</v>
      </c>
      <c r="U70" s="236">
        <f t="shared" ref="U70:U79" si="18">F70*T70</f>
        <v>9.0909090909090912E-2</v>
      </c>
    </row>
    <row r="71" spans="1:23" ht="28.8">
      <c r="A71" s="205"/>
      <c r="B71" s="126" t="s">
        <v>208</v>
      </c>
      <c r="C71" s="234" t="s">
        <v>156</v>
      </c>
      <c r="D71" s="116">
        <f t="shared" si="16"/>
        <v>1</v>
      </c>
      <c r="E71" s="207"/>
      <c r="F71" s="127">
        <f>IF(E69=0,(D71*$G$4))+IF(E69=11,(D71*$H$4))+IF(E69=10,(D71*$I$4))+IF(E69=9,(D71*$J$4))+IF(E69=8,(D71*$K$4))+IF(E69=7,(D71*$L$4))+IF(E69=6,(D71*$M$4))+IF(E69=5,(D71*$N$4))+IF(E69=4,(D71*$O$4))+IF(E69=3,(D71*$P$4))+IF(E69=2,(D71*$Q$4))+IF(E69=1,(D71*$R$4))</f>
        <v>9.0909090909090912E-2</v>
      </c>
      <c r="G71" s="117"/>
      <c r="H71" s="117"/>
      <c r="I71" s="117"/>
      <c r="J71" s="117"/>
      <c r="K71" s="117"/>
      <c r="L71" s="117"/>
      <c r="M71" s="117"/>
      <c r="N71" s="117"/>
      <c r="O71" s="117"/>
      <c r="P71" s="117"/>
      <c r="Q71" s="117"/>
      <c r="R71" s="117"/>
      <c r="S71" s="234" t="s">
        <v>156</v>
      </c>
      <c r="T71" s="235">
        <f t="shared" si="17"/>
        <v>1</v>
      </c>
      <c r="U71" s="236">
        <f t="shared" si="18"/>
        <v>9.0909090909090912E-2</v>
      </c>
    </row>
    <row r="72" spans="1:23" ht="28.8">
      <c r="A72" s="203" t="s">
        <v>218</v>
      </c>
      <c r="B72" s="126" t="s">
        <v>201</v>
      </c>
      <c r="C72" s="234" t="s">
        <v>156</v>
      </c>
      <c r="D72" s="116">
        <f t="shared" si="16"/>
        <v>1</v>
      </c>
      <c r="E72" s="207"/>
      <c r="F72" s="127">
        <f>IF(E69=0,(D72*$G$4))+IF(E69=11,(D72*$H$4))+IF(E69=10,(D72*$I$4))+IF(E69=9,(D72*$J$4))+IF(E69=8,(D72*$K$4))+IF(E69=7,(D72*$L$4))+IF(E69=6,(D72*$M$4))+IF(E69=5,(D72*$N$4))+IF(E69=4,(D72*$O$4))+IF(E69=3,(D72*$P$4))+IF(E69=2,(D72*$Q$4))+IF(E69=1,(D72*$R$4))</f>
        <v>9.0909090909090912E-2</v>
      </c>
      <c r="G72" s="117"/>
      <c r="H72" s="117"/>
      <c r="I72" s="117"/>
      <c r="J72" s="117"/>
      <c r="K72" s="117"/>
      <c r="L72" s="117"/>
      <c r="M72" s="117"/>
      <c r="N72" s="117"/>
      <c r="O72" s="117"/>
      <c r="P72" s="117"/>
      <c r="Q72" s="117"/>
      <c r="R72" s="117"/>
      <c r="S72" s="234" t="s">
        <v>156</v>
      </c>
      <c r="T72" s="235">
        <f t="shared" si="17"/>
        <v>1</v>
      </c>
      <c r="U72" s="236">
        <f t="shared" si="18"/>
        <v>9.0909090909090912E-2</v>
      </c>
    </row>
    <row r="73" spans="1:23">
      <c r="A73" s="204"/>
      <c r="B73" s="126" t="s">
        <v>205</v>
      </c>
      <c r="C73" s="234" t="s">
        <v>156</v>
      </c>
      <c r="D73" s="116">
        <f t="shared" si="16"/>
        <v>1</v>
      </c>
      <c r="E73" s="207"/>
      <c r="F73" s="127">
        <f>IF(E69=0,(D73*$G$4))+IF(E69=11,(D73*$H$4))+IF(E69=10,(D73*$I$4))+IF(E69=9,(D73*$J$4))+IF(E69=8,(D73*$K$4))+IF(E69=7,(D73*$L$4))+IF(E69=6,(D73*$M$4))+IF(E69=5,(D73*$N$4))+IF(E69=4,(D73*$O$4))+IF(E69=3,(D73*$P$4))+IF(E69=2,(D73*$Q$4))+IF(E69=1,(D73*$R$4))</f>
        <v>9.0909090909090912E-2</v>
      </c>
      <c r="G73" s="117"/>
      <c r="H73" s="117"/>
      <c r="I73" s="117"/>
      <c r="J73" s="117"/>
      <c r="K73" s="117"/>
      <c r="L73" s="117"/>
      <c r="M73" s="117"/>
      <c r="N73" s="117"/>
      <c r="O73" s="117"/>
      <c r="P73" s="117"/>
      <c r="Q73" s="117"/>
      <c r="R73" s="117"/>
      <c r="S73" s="234" t="s">
        <v>156</v>
      </c>
      <c r="T73" s="235">
        <f t="shared" si="17"/>
        <v>1</v>
      </c>
      <c r="U73" s="236">
        <f t="shared" si="18"/>
        <v>9.0909090909090912E-2</v>
      </c>
    </row>
    <row r="74" spans="1:23">
      <c r="A74" s="205"/>
      <c r="B74" s="126" t="s">
        <v>209</v>
      </c>
      <c r="C74" s="234" t="s">
        <v>156</v>
      </c>
      <c r="D74" s="116">
        <f t="shared" si="16"/>
        <v>1</v>
      </c>
      <c r="E74" s="207"/>
      <c r="F74" s="127">
        <f>IF(E69=0,(D74*$G$4))+IF(E69=11,(D74*$H$4))+IF(E69=10,(D74*$I$4))+IF(E69=9,(D74*$J$4))+IF(E69=8,(D74*$K$4))+IF(E69=7,(D74*$L$4))+IF(E69=6,(D74*$M$4))+IF(E69=5,(D74*$N$4))+IF(E69=4,(D74*$O$4))+IF(E69=3,(D74*$P$4))+IF(E69=2,(D74*$Q$4))+IF(E69=1,(D74*$R$4))</f>
        <v>9.0909090909090912E-2</v>
      </c>
      <c r="G74" s="117"/>
      <c r="H74" s="117"/>
      <c r="I74" s="117"/>
      <c r="J74" s="117"/>
      <c r="K74" s="117"/>
      <c r="L74" s="117"/>
      <c r="M74" s="117"/>
      <c r="N74" s="117"/>
      <c r="O74" s="117"/>
      <c r="P74" s="117"/>
      <c r="Q74" s="117"/>
      <c r="R74" s="117"/>
      <c r="S74" s="234" t="s">
        <v>156</v>
      </c>
      <c r="T74" s="235">
        <f t="shared" si="17"/>
        <v>1</v>
      </c>
      <c r="U74" s="236">
        <f t="shared" si="18"/>
        <v>9.0909090909090912E-2</v>
      </c>
    </row>
    <row r="75" spans="1:23" ht="28.8">
      <c r="A75" s="203" t="s">
        <v>219</v>
      </c>
      <c r="B75" s="126" t="s">
        <v>202</v>
      </c>
      <c r="C75" s="234" t="s">
        <v>156</v>
      </c>
      <c r="D75" s="116">
        <f>IF(C75="Sí",1)+IF(C75="No",0)</f>
        <v>1</v>
      </c>
      <c r="E75" s="207"/>
      <c r="F75" s="127">
        <f>IF(E69=0,(D75*$G$4))+IF(E69=11,(D75*$H$4))+IF(E69=10,(D75*$I$4))+IF(E69=9,(D75*$J$4))+IF(E69=8,(D75*$K$4))+IF(E69=7,(D75*$L$4))+IF(E69=6,(D75*$M$4))+IF(E69=5,(D75*$N$4))+IF(E69=4,(D75*$O$4))+IF(E69=3,(D75*$P$4))+IF(E69=2,(D75*$Q$4))+IF(E69=1,(D75*$R$4))</f>
        <v>9.0909090909090912E-2</v>
      </c>
      <c r="G75" s="117"/>
      <c r="H75" s="117"/>
      <c r="I75" s="117"/>
      <c r="J75" s="117"/>
      <c r="K75" s="117"/>
      <c r="L75" s="117"/>
      <c r="M75" s="117"/>
      <c r="N75" s="117"/>
      <c r="O75" s="117"/>
      <c r="P75" s="117"/>
      <c r="Q75" s="117"/>
      <c r="R75" s="117"/>
      <c r="S75" s="234" t="s">
        <v>156</v>
      </c>
      <c r="T75" s="235">
        <f t="shared" si="17"/>
        <v>1</v>
      </c>
      <c r="U75" s="236">
        <f t="shared" si="18"/>
        <v>9.0909090909090912E-2</v>
      </c>
    </row>
    <row r="76" spans="1:23" ht="14.4" customHeight="1">
      <c r="A76" s="205"/>
      <c r="B76" s="126" t="s">
        <v>206</v>
      </c>
      <c r="C76" s="234" t="s">
        <v>156</v>
      </c>
      <c r="D76" s="116">
        <f>IF(C76="Sí",1)+IF(C76="No",0)</f>
        <v>1</v>
      </c>
      <c r="E76" s="207"/>
      <c r="F76" s="127">
        <f>IF(E69=0,(D76*$G$4))+IF(E69=11,(D76*$H$4))+IF(E69=10,(D76*$I$4))+IF(E69=9,(D76*$J$4))+IF(E69=8,(D76*$K$4))+IF(E69=7,(D76*$L$4))+IF(E69=6,(D76*$M$4))+IF(E69=5,(D76*$N$4))+IF(E69=4,(D76*$O$4))+IF(E69=3,(D76*$P$4))+IF(E69=2,(D76*$Q$4))+IF(E69=1,(D76*$R$4))</f>
        <v>9.0909090909090912E-2</v>
      </c>
      <c r="G76" s="117"/>
      <c r="H76" s="117"/>
      <c r="I76" s="117"/>
      <c r="J76" s="117"/>
      <c r="K76" s="117"/>
      <c r="L76" s="117"/>
      <c r="M76" s="117"/>
      <c r="N76" s="117"/>
      <c r="O76" s="117"/>
      <c r="P76" s="117"/>
      <c r="Q76" s="117"/>
      <c r="R76" s="117"/>
      <c r="S76" s="234" t="s">
        <v>156</v>
      </c>
      <c r="T76" s="235">
        <f t="shared" si="17"/>
        <v>1</v>
      </c>
      <c r="U76" s="236">
        <f t="shared" si="18"/>
        <v>9.0909090909090912E-2</v>
      </c>
    </row>
    <row r="77" spans="1:23">
      <c r="A77" s="203" t="s">
        <v>220</v>
      </c>
      <c r="B77" s="126" t="s">
        <v>203</v>
      </c>
      <c r="C77" s="234" t="s">
        <v>156</v>
      </c>
      <c r="D77" s="116">
        <f>IF(C77="Sí",1)+IF(C77="No",0)</f>
        <v>1</v>
      </c>
      <c r="E77" s="207"/>
      <c r="F77" s="127">
        <f>IF(E69=0,(D77*$G$4))+IF(E69=11,(D77*$H$4))+IF(E69=10,(D77*$I$4))+IF(E69=9,(D77*$J$4))+IF(E69=8,(D77*$K$4))+IF(E69=7,(D77*$L$4))+IF(E69=6,(D77*$M$4))+IF(E69=5,(D77*$N$4))+IF(E69=4,(D77*$O$4))+IF(E69=3,(D77*$P$4))+IF(E69=2,(D77*$Q$4))+IF(E69=1,(D77*$R$4))</f>
        <v>9.0909090909090912E-2</v>
      </c>
      <c r="G77" s="117"/>
      <c r="H77" s="117"/>
      <c r="I77" s="117"/>
      <c r="J77" s="117"/>
      <c r="K77" s="117"/>
      <c r="L77" s="117"/>
      <c r="M77" s="117"/>
      <c r="N77" s="117"/>
      <c r="O77" s="117"/>
      <c r="P77" s="117"/>
      <c r="Q77" s="117"/>
      <c r="R77" s="117"/>
      <c r="S77" s="234" t="s">
        <v>156</v>
      </c>
      <c r="T77" s="235">
        <f t="shared" si="17"/>
        <v>1</v>
      </c>
      <c r="U77" s="236">
        <f t="shared" si="18"/>
        <v>9.0909090909090912E-2</v>
      </c>
    </row>
    <row r="78" spans="1:23" ht="15" customHeight="1" thickBot="1">
      <c r="A78" s="204"/>
      <c r="B78" s="126" t="s">
        <v>207</v>
      </c>
      <c r="C78" s="234" t="s">
        <v>156</v>
      </c>
      <c r="D78" s="116">
        <f>IF(C78="Sí",1)+IF(C78="No",0)</f>
        <v>1</v>
      </c>
      <c r="E78" s="207"/>
      <c r="F78" s="127">
        <f>IF(E69=0,(D78*$G$4))+IF(E69=11,(D78*$H$4))+IF(E69=10,(D78*$I$4))+IF(E69=9,(D78*$J$4))+IF(E69=8,(D78*$K$4))+IF(E69=7,(D78*$L$4))+IF(E69=6,(D78*$M$4))+IF(E69=5,(D78*$N$4))+IF(E69=4,(D78*$O$4))+IF(E69=3,(D78*$P$4))+IF(E69=2,(D78*$Q$4))+IF(E69=1,(D78*$R$4))</f>
        <v>9.0909090909090912E-2</v>
      </c>
      <c r="G78" s="117"/>
      <c r="H78" s="117"/>
      <c r="I78" s="117"/>
      <c r="J78" s="117"/>
      <c r="K78" s="117"/>
      <c r="L78" s="117"/>
      <c r="M78" s="117"/>
      <c r="N78" s="117"/>
      <c r="O78" s="117"/>
      <c r="P78" s="117"/>
      <c r="Q78" s="117"/>
      <c r="R78" s="117"/>
      <c r="S78" s="234" t="s">
        <v>156</v>
      </c>
      <c r="T78" s="235">
        <f t="shared" si="17"/>
        <v>1</v>
      </c>
      <c r="U78" s="236">
        <f t="shared" si="18"/>
        <v>9.0909090909090912E-2</v>
      </c>
    </row>
    <row r="79" spans="1:23" ht="29.4" thickBot="1">
      <c r="A79" s="205"/>
      <c r="B79" s="126" t="s">
        <v>210</v>
      </c>
      <c r="C79" s="234" t="s">
        <v>156</v>
      </c>
      <c r="D79" s="116">
        <f t="shared" ref="D79" si="19">IF(C79="Sí",1)+IF(C79="No",0)</f>
        <v>1</v>
      </c>
      <c r="E79" s="208"/>
      <c r="F79" s="127">
        <f>IF(E69=0,(D79*$G$4))+IF(E69=11,(D79*$H$4))+IF(E69=10,(D79*$I$4))+IF(E69=9,(D79*$J$4))+IF(E69=8,(D79*$K$4))+IF(E69=7,(D79*$L$4))+IF(E69=6,(D79*$M$4))+IF(E69=5,(D79*$N$4))+IF(E69=4,(D79*$O$4))+IF(E69=3,(D79*$P$4))+IF(E69=2,(D79*$Q$4))+IF(E69=1,(D79*$R$4))</f>
        <v>9.0909090909090912E-2</v>
      </c>
      <c r="G79" s="117"/>
      <c r="H79" s="117"/>
      <c r="I79" s="117"/>
      <c r="J79" s="117"/>
      <c r="K79" s="117"/>
      <c r="L79" s="117"/>
      <c r="M79" s="117"/>
      <c r="N79" s="117"/>
      <c r="O79" s="117"/>
      <c r="P79" s="117"/>
      <c r="Q79" s="117"/>
      <c r="R79" s="117"/>
      <c r="S79" s="234" t="s">
        <v>156</v>
      </c>
      <c r="T79" s="235">
        <f t="shared" si="17"/>
        <v>1</v>
      </c>
      <c r="U79" s="236">
        <f t="shared" si="18"/>
        <v>9.0909090909090912E-2</v>
      </c>
      <c r="V79" s="226">
        <f>U80</f>
        <v>1.0000000000000002</v>
      </c>
      <c r="W79" s="227">
        <f>IF(U80&gt;=70%,(U80))+IF(U80&lt;=70%,70%)</f>
        <v>1.0000000000000002</v>
      </c>
    </row>
    <row r="80" spans="1:23">
      <c r="B80" s="5"/>
      <c r="C80" s="217"/>
      <c r="D80" s="5"/>
      <c r="E80" s="5"/>
      <c r="F80" s="5"/>
      <c r="G80" s="5"/>
      <c r="H80" s="5"/>
      <c r="I80" s="5"/>
      <c r="J80" s="5"/>
      <c r="K80" s="5"/>
      <c r="L80" s="5"/>
      <c r="M80" s="5"/>
      <c r="N80" s="5"/>
      <c r="O80" s="5"/>
      <c r="P80" s="56"/>
      <c r="Q80" s="56"/>
      <c r="R80" s="56"/>
      <c r="S80" s="217"/>
      <c r="T80" s="217"/>
      <c r="U80" s="228">
        <f>SUM(U69:U79)</f>
        <v>1.0000000000000002</v>
      </c>
    </row>
    <row r="82" spans="1:23" ht="28.8">
      <c r="A82" s="6"/>
      <c r="B82" s="6"/>
      <c r="C82" s="211" t="s">
        <v>213</v>
      </c>
      <c r="D82" s="42"/>
      <c r="E82" s="42"/>
      <c r="F82" s="25" t="s">
        <v>229</v>
      </c>
      <c r="S82" s="211" t="s">
        <v>155</v>
      </c>
      <c r="U82" s="156" t="s">
        <v>222</v>
      </c>
    </row>
    <row r="83" spans="1:23">
      <c r="A83" s="26" t="str">
        <f>'Tabla Resultados FC'!C39</f>
        <v>MA.3.1</v>
      </c>
      <c r="B83" s="30" t="str">
        <f>'Tabla Resultados FC'!D39</f>
        <v>Smart City y reducción de emisiones de GEI</v>
      </c>
      <c r="C83" s="212"/>
      <c r="D83" s="42"/>
      <c r="E83" s="42"/>
      <c r="F83" s="128">
        <v>1</v>
      </c>
      <c r="S83" s="212"/>
      <c r="U83" s="157"/>
    </row>
    <row r="84" spans="1:23">
      <c r="A84" s="6"/>
      <c r="B84" s="6"/>
      <c r="C84" s="213"/>
      <c r="D84" s="6"/>
      <c r="E84" s="6"/>
      <c r="F84" s="6"/>
      <c r="G84" s="125"/>
      <c r="H84" s="125"/>
      <c r="I84" s="125"/>
      <c r="J84" s="125"/>
      <c r="K84" s="125"/>
      <c r="L84" s="125"/>
      <c r="M84" s="125"/>
      <c r="N84" s="125"/>
      <c r="O84" s="125"/>
      <c r="P84" s="125"/>
      <c r="Q84" s="125"/>
      <c r="R84" s="125"/>
      <c r="S84" s="213"/>
      <c r="T84" s="213"/>
      <c r="U84" s="223"/>
    </row>
    <row r="85" spans="1:23" ht="28.8">
      <c r="A85" s="203" t="s">
        <v>217</v>
      </c>
      <c r="B85" s="126" t="s">
        <v>200</v>
      </c>
      <c r="C85" s="234" t="s">
        <v>156</v>
      </c>
      <c r="D85" s="116">
        <f>IF(C85="Sí",1)+IF(C85="No",0)</f>
        <v>1</v>
      </c>
      <c r="E85" s="206">
        <f>(COUNTIF(D85:D95,"1"))</f>
        <v>11</v>
      </c>
      <c r="F85" s="127">
        <f>IF(E85=0,(D85*$G$4))+IF(E85=11,(D85*$H$4))+IF(E85=10,(D85*$I$4))+IF(E85=9,(D85*$J$4))+IF(E85=8,(D85*$K$4))+IF(E85=7,(D85*$L$4))+IF(E85=6,(D85*$M$4))+IF(E85=5,(D85*$N$4))+IF(E85=4,(D85*$O$4))+IF(E85=3,(D85*$P$4))+IF(E85=2,(D85*$Q$4))+IF(E85=1,(D85*$R$4))</f>
        <v>9.0909090909090912E-2</v>
      </c>
      <c r="G85" s="117">
        <v>0</v>
      </c>
      <c r="H85" s="117">
        <f>F83/11</f>
        <v>9.0909090909090912E-2</v>
      </c>
      <c r="I85" s="117">
        <f>F83/10</f>
        <v>0.1</v>
      </c>
      <c r="J85" s="117">
        <f>F83/9</f>
        <v>0.1111111111111111</v>
      </c>
      <c r="K85" s="117">
        <f>F83/8</f>
        <v>0.125</v>
      </c>
      <c r="L85" s="117">
        <f>F83/7</f>
        <v>0.14285714285714285</v>
      </c>
      <c r="M85" s="117">
        <f>F83/6</f>
        <v>0.16666666666666666</v>
      </c>
      <c r="N85" s="117">
        <f>F83/5</f>
        <v>0.2</v>
      </c>
      <c r="O85" s="117">
        <f>F83/4</f>
        <v>0.25</v>
      </c>
      <c r="P85" s="117">
        <f>F83/3</f>
        <v>0.33333333333333331</v>
      </c>
      <c r="Q85" s="117">
        <f>F83/2</f>
        <v>0.5</v>
      </c>
      <c r="R85" s="117">
        <f>F83/1</f>
        <v>1</v>
      </c>
      <c r="S85" s="234" t="s">
        <v>156</v>
      </c>
      <c r="T85" s="235">
        <f>IF(S85="Sí",1)+IF(S85="No",0)</f>
        <v>1</v>
      </c>
      <c r="U85" s="236">
        <f>F85*T85</f>
        <v>9.0909090909090912E-2</v>
      </c>
    </row>
    <row r="86" spans="1:23" ht="28.8">
      <c r="A86" s="204"/>
      <c r="B86" s="126" t="s">
        <v>204</v>
      </c>
      <c r="C86" s="234" t="s">
        <v>156</v>
      </c>
      <c r="D86" s="116">
        <f t="shared" ref="D86:D90" si="20">IF(C86="Sí",1)+IF(C86="No",0)</f>
        <v>1</v>
      </c>
      <c r="E86" s="207"/>
      <c r="F86" s="127">
        <f>IF(E85=0,(D86*$G$4))+IF(E85=11,(D86*$H$4))+IF(E85=10,(D86*$I$4))+IF(E85=9,(D86*$J$4))+IF(E85=8,(D86*$K$4))+IF(E85=7,(D86*$L$4))+IF(E85=6,(D86*$M$4))+IF(E85=5,(D86*$N$4))+IF(E85=4,(D86*$O$4))+IF(E85=3,(D86*$P$4))+IF(E85=2,(D86*$Q$4))+IF(E85=1,(D86*$R$4))</f>
        <v>9.0909090909090912E-2</v>
      </c>
      <c r="G86" s="117"/>
      <c r="H86" s="117"/>
      <c r="I86" s="117"/>
      <c r="J86" s="117"/>
      <c r="K86" s="117"/>
      <c r="L86" s="117"/>
      <c r="M86" s="117"/>
      <c r="N86" s="117"/>
      <c r="O86" s="117"/>
      <c r="P86" s="117"/>
      <c r="Q86" s="117"/>
      <c r="R86" s="117"/>
      <c r="S86" s="234" t="s">
        <v>156</v>
      </c>
      <c r="T86" s="235">
        <f t="shared" ref="T86:T95" si="21">IF(S86="Sí",1)+IF(S86="No",0)</f>
        <v>1</v>
      </c>
      <c r="U86" s="236">
        <f t="shared" ref="U86:U95" si="22">F86*T86</f>
        <v>9.0909090909090912E-2</v>
      </c>
    </row>
    <row r="87" spans="1:23" ht="28.8">
      <c r="A87" s="205"/>
      <c r="B87" s="126" t="s">
        <v>208</v>
      </c>
      <c r="C87" s="234" t="s">
        <v>156</v>
      </c>
      <c r="D87" s="116">
        <f t="shared" si="20"/>
        <v>1</v>
      </c>
      <c r="E87" s="207"/>
      <c r="F87" s="127">
        <f>IF(E85=0,(D87*$G$4))+IF(E85=11,(D87*$H$4))+IF(E85=10,(D87*$I$4))+IF(E85=9,(D87*$J$4))+IF(E85=8,(D87*$K$4))+IF(E85=7,(D87*$L$4))+IF(E85=6,(D87*$M$4))+IF(E85=5,(D87*$N$4))+IF(E85=4,(D87*$O$4))+IF(E85=3,(D87*$P$4))+IF(E85=2,(D87*$Q$4))+IF(E85=1,(D87*$R$4))</f>
        <v>9.0909090909090912E-2</v>
      </c>
      <c r="G87" s="117"/>
      <c r="H87" s="117"/>
      <c r="I87" s="117"/>
      <c r="J87" s="117"/>
      <c r="K87" s="117"/>
      <c r="L87" s="117"/>
      <c r="M87" s="117"/>
      <c r="N87" s="117"/>
      <c r="O87" s="117"/>
      <c r="P87" s="117"/>
      <c r="Q87" s="117"/>
      <c r="R87" s="117"/>
      <c r="S87" s="234" t="s">
        <v>156</v>
      </c>
      <c r="T87" s="235">
        <f t="shared" si="21"/>
        <v>1</v>
      </c>
      <c r="U87" s="236">
        <f t="shared" si="22"/>
        <v>9.0909090909090912E-2</v>
      </c>
    </row>
    <row r="88" spans="1:23" ht="28.8">
      <c r="A88" s="203" t="s">
        <v>218</v>
      </c>
      <c r="B88" s="126" t="s">
        <v>201</v>
      </c>
      <c r="C88" s="234" t="s">
        <v>156</v>
      </c>
      <c r="D88" s="116">
        <f t="shared" si="20"/>
        <v>1</v>
      </c>
      <c r="E88" s="207"/>
      <c r="F88" s="127">
        <f>IF(E85=0,(D88*$G$4))+IF(E85=11,(D88*$H$4))+IF(E85=10,(D88*$I$4))+IF(E85=9,(D88*$J$4))+IF(E85=8,(D88*$K$4))+IF(E85=7,(D88*$L$4))+IF(E85=6,(D88*$M$4))+IF(E85=5,(D88*$N$4))+IF(E85=4,(D88*$O$4))+IF(E85=3,(D88*$P$4))+IF(E85=2,(D88*$Q$4))+IF(E85=1,(D88*$R$4))</f>
        <v>9.0909090909090912E-2</v>
      </c>
      <c r="G88" s="117"/>
      <c r="H88" s="117"/>
      <c r="I88" s="117"/>
      <c r="J88" s="117"/>
      <c r="K88" s="117"/>
      <c r="L88" s="117"/>
      <c r="M88" s="117"/>
      <c r="N88" s="117"/>
      <c r="O88" s="117"/>
      <c r="P88" s="117"/>
      <c r="Q88" s="117"/>
      <c r="R88" s="117"/>
      <c r="S88" s="234" t="s">
        <v>156</v>
      </c>
      <c r="T88" s="235">
        <f t="shared" si="21"/>
        <v>1</v>
      </c>
      <c r="U88" s="236">
        <f t="shared" si="22"/>
        <v>9.0909090909090912E-2</v>
      </c>
    </row>
    <row r="89" spans="1:23">
      <c r="A89" s="204"/>
      <c r="B89" s="126" t="s">
        <v>205</v>
      </c>
      <c r="C89" s="234" t="s">
        <v>156</v>
      </c>
      <c r="D89" s="116">
        <f t="shared" si="20"/>
        <v>1</v>
      </c>
      <c r="E89" s="207"/>
      <c r="F89" s="127">
        <f>IF(E85=0,(D89*$G$4))+IF(E85=11,(D89*$H$4))+IF(E85=10,(D89*$I$4))+IF(E85=9,(D89*$J$4))+IF(E85=8,(D89*$K$4))+IF(E85=7,(D89*$L$4))+IF(E85=6,(D89*$M$4))+IF(E85=5,(D89*$N$4))+IF(E85=4,(D89*$O$4))+IF(E85=3,(D89*$P$4))+IF(E85=2,(D89*$Q$4))+IF(E85=1,(D89*$R$4))</f>
        <v>9.0909090909090912E-2</v>
      </c>
      <c r="G89" s="117"/>
      <c r="H89" s="117"/>
      <c r="I89" s="117"/>
      <c r="J89" s="117"/>
      <c r="K89" s="117"/>
      <c r="L89" s="117"/>
      <c r="M89" s="117"/>
      <c r="N89" s="117"/>
      <c r="O89" s="117"/>
      <c r="P89" s="117"/>
      <c r="Q89" s="117"/>
      <c r="R89" s="117"/>
      <c r="S89" s="234" t="s">
        <v>156</v>
      </c>
      <c r="T89" s="235">
        <f t="shared" si="21"/>
        <v>1</v>
      </c>
      <c r="U89" s="236">
        <f t="shared" si="22"/>
        <v>9.0909090909090912E-2</v>
      </c>
    </row>
    <row r="90" spans="1:23">
      <c r="A90" s="205"/>
      <c r="B90" s="126" t="s">
        <v>209</v>
      </c>
      <c r="C90" s="234" t="s">
        <v>156</v>
      </c>
      <c r="D90" s="116">
        <f t="shared" si="20"/>
        <v>1</v>
      </c>
      <c r="E90" s="207"/>
      <c r="F90" s="127">
        <f>IF(E85=0,(D90*$G$4))+IF(E85=11,(D90*$H$4))+IF(E85=10,(D90*$I$4))+IF(E85=9,(D90*$J$4))+IF(E85=8,(D90*$K$4))+IF(E85=7,(D90*$L$4))+IF(E85=6,(D90*$M$4))+IF(E85=5,(D90*$N$4))+IF(E85=4,(D90*$O$4))+IF(E85=3,(D90*$P$4))+IF(E85=2,(D90*$Q$4))+IF(E85=1,(D90*$R$4))</f>
        <v>9.0909090909090912E-2</v>
      </c>
      <c r="G90" s="117"/>
      <c r="H90" s="117"/>
      <c r="I90" s="117"/>
      <c r="J90" s="117"/>
      <c r="K90" s="117"/>
      <c r="L90" s="117"/>
      <c r="M90" s="117"/>
      <c r="N90" s="117"/>
      <c r="O90" s="117"/>
      <c r="P90" s="117"/>
      <c r="Q90" s="117"/>
      <c r="R90" s="117"/>
      <c r="S90" s="234" t="s">
        <v>156</v>
      </c>
      <c r="T90" s="235">
        <f t="shared" si="21"/>
        <v>1</v>
      </c>
      <c r="U90" s="236">
        <f t="shared" si="22"/>
        <v>9.0909090909090912E-2</v>
      </c>
    </row>
    <row r="91" spans="1:23" ht="28.8">
      <c r="A91" s="203" t="s">
        <v>219</v>
      </c>
      <c r="B91" s="126" t="s">
        <v>202</v>
      </c>
      <c r="C91" s="234" t="s">
        <v>156</v>
      </c>
      <c r="D91" s="116">
        <f>IF(C91="Sí",1)+IF(C91="No",0)</f>
        <v>1</v>
      </c>
      <c r="E91" s="207"/>
      <c r="F91" s="127">
        <f>IF(E85=0,(D91*$G$4))+IF(E85=11,(D91*$H$4))+IF(E85=10,(D91*$I$4))+IF(E85=9,(D91*$J$4))+IF(E85=8,(D91*$K$4))+IF(E85=7,(D91*$L$4))+IF(E85=6,(D91*$M$4))+IF(E85=5,(D91*$N$4))+IF(E85=4,(D91*$O$4))+IF(E85=3,(D91*$P$4))+IF(E85=2,(D91*$Q$4))+IF(E85=1,(D91*$R$4))</f>
        <v>9.0909090909090912E-2</v>
      </c>
      <c r="G91" s="117"/>
      <c r="H91" s="117"/>
      <c r="I91" s="117"/>
      <c r="J91" s="117"/>
      <c r="K91" s="117"/>
      <c r="L91" s="117"/>
      <c r="M91" s="117"/>
      <c r="N91" s="117"/>
      <c r="O91" s="117"/>
      <c r="P91" s="117"/>
      <c r="Q91" s="117"/>
      <c r="R91" s="117"/>
      <c r="S91" s="234" t="s">
        <v>156</v>
      </c>
      <c r="T91" s="235">
        <f t="shared" si="21"/>
        <v>1</v>
      </c>
      <c r="U91" s="236">
        <f t="shared" si="22"/>
        <v>9.0909090909090912E-2</v>
      </c>
    </row>
    <row r="92" spans="1:23" ht="14.4" customHeight="1">
      <c r="A92" s="205"/>
      <c r="B92" s="126" t="s">
        <v>206</v>
      </c>
      <c r="C92" s="234" t="s">
        <v>156</v>
      </c>
      <c r="D92" s="116">
        <f>IF(C92="Sí",1)+IF(C92="No",0)</f>
        <v>1</v>
      </c>
      <c r="E92" s="207"/>
      <c r="F92" s="127">
        <f>IF(E85=0,(D92*$G$4))+IF(E85=11,(D92*$H$4))+IF(E85=10,(D92*$I$4))+IF(E85=9,(D92*$J$4))+IF(E85=8,(D92*$K$4))+IF(E85=7,(D92*$L$4))+IF(E85=6,(D92*$M$4))+IF(E85=5,(D92*$N$4))+IF(E85=4,(D92*$O$4))+IF(E85=3,(D92*$P$4))+IF(E85=2,(D92*$Q$4))+IF(E85=1,(D92*$R$4))</f>
        <v>9.0909090909090912E-2</v>
      </c>
      <c r="G92" s="117"/>
      <c r="H92" s="117"/>
      <c r="I92" s="117"/>
      <c r="J92" s="117"/>
      <c r="K92" s="117"/>
      <c r="L92" s="117"/>
      <c r="M92" s="117"/>
      <c r="N92" s="117"/>
      <c r="O92" s="117"/>
      <c r="P92" s="117"/>
      <c r="Q92" s="117"/>
      <c r="R92" s="117"/>
      <c r="S92" s="234" t="s">
        <v>156</v>
      </c>
      <c r="T92" s="235">
        <f t="shared" si="21"/>
        <v>1</v>
      </c>
      <c r="U92" s="236">
        <f t="shared" si="22"/>
        <v>9.0909090909090912E-2</v>
      </c>
    </row>
    <row r="93" spans="1:23">
      <c r="A93" s="203" t="s">
        <v>220</v>
      </c>
      <c r="B93" s="126" t="s">
        <v>203</v>
      </c>
      <c r="C93" s="234" t="s">
        <v>156</v>
      </c>
      <c r="D93" s="116">
        <f>IF(C93="Sí",1)+IF(C93="No",0)</f>
        <v>1</v>
      </c>
      <c r="E93" s="207"/>
      <c r="F93" s="127">
        <f>IF(E85=0,(D93*$G$4))+IF(E85=11,(D93*$H$4))+IF(E85=10,(D93*$I$4))+IF(E85=9,(D93*$J$4))+IF(E85=8,(D93*$K$4))+IF(E85=7,(D93*$L$4))+IF(E85=6,(D93*$M$4))+IF(E85=5,(D93*$N$4))+IF(E85=4,(D93*$O$4))+IF(E85=3,(D93*$P$4))+IF(E85=2,(D93*$Q$4))+IF(E85=1,(D93*$R$4))</f>
        <v>9.0909090909090912E-2</v>
      </c>
      <c r="G93" s="117"/>
      <c r="H93" s="117"/>
      <c r="I93" s="117"/>
      <c r="J93" s="117"/>
      <c r="K93" s="117"/>
      <c r="L93" s="117"/>
      <c r="M93" s="117"/>
      <c r="N93" s="117"/>
      <c r="O93" s="117"/>
      <c r="P93" s="117"/>
      <c r="Q93" s="117"/>
      <c r="R93" s="117"/>
      <c r="S93" s="234" t="s">
        <v>156</v>
      </c>
      <c r="T93" s="235">
        <f t="shared" si="21"/>
        <v>1</v>
      </c>
      <c r="U93" s="236">
        <f t="shared" si="22"/>
        <v>9.0909090909090912E-2</v>
      </c>
    </row>
    <row r="94" spans="1:23" ht="15" customHeight="1" thickBot="1">
      <c r="A94" s="204"/>
      <c r="B94" s="126" t="s">
        <v>207</v>
      </c>
      <c r="C94" s="234" t="s">
        <v>156</v>
      </c>
      <c r="D94" s="116">
        <f>IF(C94="Sí",1)+IF(C94="No",0)</f>
        <v>1</v>
      </c>
      <c r="E94" s="207"/>
      <c r="F94" s="127">
        <f>IF(E85=0,(D94*$G$4))+IF(E85=11,(D94*$H$4))+IF(E85=10,(D94*$I$4))+IF(E85=9,(D94*$J$4))+IF(E85=8,(D94*$K$4))+IF(E85=7,(D94*$L$4))+IF(E85=6,(D94*$M$4))+IF(E85=5,(D94*$N$4))+IF(E85=4,(D94*$O$4))+IF(E85=3,(D94*$P$4))+IF(E85=2,(D94*$Q$4))+IF(E85=1,(D94*$R$4))</f>
        <v>9.0909090909090912E-2</v>
      </c>
      <c r="G94" s="117"/>
      <c r="H94" s="117"/>
      <c r="I94" s="117"/>
      <c r="J94" s="117"/>
      <c r="K94" s="117"/>
      <c r="L94" s="117"/>
      <c r="M94" s="117"/>
      <c r="N94" s="117"/>
      <c r="O94" s="117"/>
      <c r="P94" s="117"/>
      <c r="Q94" s="117"/>
      <c r="R94" s="117"/>
      <c r="S94" s="234" t="s">
        <v>156</v>
      </c>
      <c r="T94" s="235">
        <f t="shared" si="21"/>
        <v>1</v>
      </c>
      <c r="U94" s="236">
        <f t="shared" si="22"/>
        <v>9.0909090909090912E-2</v>
      </c>
    </row>
    <row r="95" spans="1:23" ht="29.4" thickBot="1">
      <c r="A95" s="205"/>
      <c r="B95" s="126" t="s">
        <v>210</v>
      </c>
      <c r="C95" s="234" t="s">
        <v>156</v>
      </c>
      <c r="D95" s="116">
        <f t="shared" ref="D95" si="23">IF(C95="Sí",1)+IF(C95="No",0)</f>
        <v>1</v>
      </c>
      <c r="E95" s="208"/>
      <c r="F95" s="127">
        <f>IF(E85=0,(D95*$G$4))+IF(E85=11,(D95*$H$4))+IF(E85=10,(D95*$I$4))+IF(E85=9,(D95*$J$4))+IF(E85=8,(D95*$K$4))+IF(E85=7,(D95*$L$4))+IF(E85=6,(D95*$M$4))+IF(E85=5,(D95*$N$4))+IF(E85=4,(D95*$O$4))+IF(E85=3,(D95*$P$4))+IF(E85=2,(D95*$Q$4))+IF(E85=1,(D95*$R$4))</f>
        <v>9.0909090909090912E-2</v>
      </c>
      <c r="G95" s="117"/>
      <c r="H95" s="117"/>
      <c r="I95" s="117"/>
      <c r="J95" s="117"/>
      <c r="K95" s="117"/>
      <c r="L95" s="117"/>
      <c r="M95" s="117"/>
      <c r="N95" s="117"/>
      <c r="O95" s="117"/>
      <c r="P95" s="117"/>
      <c r="Q95" s="117"/>
      <c r="R95" s="117"/>
      <c r="S95" s="234" t="s">
        <v>156</v>
      </c>
      <c r="T95" s="235">
        <f t="shared" si="21"/>
        <v>1</v>
      </c>
      <c r="U95" s="236">
        <f t="shared" si="22"/>
        <v>9.0909090909090912E-2</v>
      </c>
      <c r="V95" s="226">
        <f>U96</f>
        <v>1.0000000000000002</v>
      </c>
      <c r="W95" s="227">
        <f>IF(U96&gt;=70%,(U96))+IF(U96&lt;=70%,70%)</f>
        <v>1.0000000000000002</v>
      </c>
    </row>
    <row r="96" spans="1:23">
      <c r="B96" s="5"/>
      <c r="C96" s="217"/>
      <c r="D96" s="5"/>
      <c r="E96" s="5"/>
      <c r="F96" s="5"/>
      <c r="G96" s="5"/>
      <c r="H96" s="5"/>
      <c r="I96" s="5"/>
      <c r="J96" s="5"/>
      <c r="K96" s="5"/>
      <c r="L96" s="5"/>
      <c r="M96" s="5"/>
      <c r="N96" s="5"/>
      <c r="O96" s="5"/>
      <c r="P96" s="56"/>
      <c r="Q96" s="56"/>
      <c r="R96" s="56"/>
      <c r="S96" s="217"/>
      <c r="T96" s="217"/>
      <c r="U96" s="228">
        <f>SUM(U85:U95)</f>
        <v>1.0000000000000002</v>
      </c>
    </row>
    <row r="98" spans="1:23" ht="28.8">
      <c r="A98" s="6"/>
      <c r="B98" s="6"/>
      <c r="C98" s="211" t="s">
        <v>213</v>
      </c>
      <c r="D98" s="42"/>
      <c r="E98" s="42"/>
      <c r="F98" s="25" t="s">
        <v>229</v>
      </c>
      <c r="S98" s="211" t="s">
        <v>155</v>
      </c>
      <c r="U98" s="156" t="s">
        <v>222</v>
      </c>
    </row>
    <row r="99" spans="1:23">
      <c r="A99" s="26" t="str">
        <f>'Tabla Resultados FC'!C40</f>
        <v>MA.4.1</v>
      </c>
      <c r="B99" s="30" t="str">
        <f>'Tabla Resultados FC'!D40</f>
        <v>Evaluación y gestión de riesgos</v>
      </c>
      <c r="C99" s="212"/>
      <c r="D99" s="42"/>
      <c r="E99" s="42"/>
      <c r="F99" s="128">
        <v>1</v>
      </c>
      <c r="S99" s="212"/>
      <c r="U99" s="157"/>
    </row>
    <row r="100" spans="1:23">
      <c r="A100" s="6"/>
      <c r="B100" s="6"/>
      <c r="C100" s="213"/>
      <c r="D100" s="6"/>
      <c r="E100" s="6"/>
      <c r="F100" s="6"/>
      <c r="G100" s="125"/>
      <c r="H100" s="125"/>
      <c r="I100" s="125"/>
      <c r="J100" s="125"/>
      <c r="K100" s="125"/>
      <c r="L100" s="125"/>
      <c r="M100" s="125"/>
      <c r="N100" s="125"/>
      <c r="O100" s="125"/>
      <c r="P100" s="125"/>
      <c r="Q100" s="125"/>
      <c r="R100" s="125"/>
      <c r="S100" s="213"/>
      <c r="T100" s="213"/>
      <c r="U100" s="223"/>
    </row>
    <row r="101" spans="1:23" ht="28.8">
      <c r="A101" s="203" t="s">
        <v>217</v>
      </c>
      <c r="B101" s="126" t="s">
        <v>200</v>
      </c>
      <c r="C101" s="234" t="s">
        <v>156</v>
      </c>
      <c r="D101" s="116">
        <f>IF(C101="Sí",1)+IF(C101="No",0)</f>
        <v>1</v>
      </c>
      <c r="E101" s="206">
        <f>(COUNTIF(D101:D111,"1"))</f>
        <v>11</v>
      </c>
      <c r="F101" s="127">
        <f>IF(E101=0,(D101*$G$4))+IF(E101=11,(D101*$H$4))+IF(E101=10,(D101*$I$4))+IF(E101=9,(D101*$J$4))+IF(E101=8,(D101*$K$4))+IF(E101=7,(D101*$L$4))+IF(E101=6,(D101*$M$4))+IF(E101=5,(D101*$N$4))+IF(E101=4,(D101*$O$4))+IF(E101=3,(D101*$P$4))+IF(E101=2,(D101*$Q$4))+IF(E101=1,(D101*$R$4))</f>
        <v>9.0909090909090912E-2</v>
      </c>
      <c r="G101" s="117">
        <v>0</v>
      </c>
      <c r="H101" s="117">
        <f>F99/11</f>
        <v>9.0909090909090912E-2</v>
      </c>
      <c r="I101" s="117">
        <f>F99/10</f>
        <v>0.1</v>
      </c>
      <c r="J101" s="117">
        <f>F99/9</f>
        <v>0.1111111111111111</v>
      </c>
      <c r="K101" s="117">
        <f>F99/8</f>
        <v>0.125</v>
      </c>
      <c r="L101" s="117">
        <f>F99/7</f>
        <v>0.14285714285714285</v>
      </c>
      <c r="M101" s="117">
        <f>F99/6</f>
        <v>0.16666666666666666</v>
      </c>
      <c r="N101" s="117">
        <f>F99/5</f>
        <v>0.2</v>
      </c>
      <c r="O101" s="117">
        <f>F99/4</f>
        <v>0.25</v>
      </c>
      <c r="P101" s="117">
        <f>F99/3</f>
        <v>0.33333333333333331</v>
      </c>
      <c r="Q101" s="117">
        <f>F99/2</f>
        <v>0.5</v>
      </c>
      <c r="R101" s="117">
        <f>F99/1</f>
        <v>1</v>
      </c>
      <c r="S101" s="234" t="s">
        <v>156</v>
      </c>
      <c r="T101" s="235">
        <f>IF(S101="Sí",1)+IF(S101="No",0)</f>
        <v>1</v>
      </c>
      <c r="U101" s="236">
        <f>F101*T101</f>
        <v>9.0909090909090912E-2</v>
      </c>
    </row>
    <row r="102" spans="1:23" ht="28.8">
      <c r="A102" s="204"/>
      <c r="B102" s="126" t="s">
        <v>204</v>
      </c>
      <c r="C102" s="234" t="s">
        <v>156</v>
      </c>
      <c r="D102" s="116">
        <f t="shared" ref="D102:D106" si="24">IF(C102="Sí",1)+IF(C102="No",0)</f>
        <v>1</v>
      </c>
      <c r="E102" s="207"/>
      <c r="F102" s="127">
        <f>IF(E101=0,(D102*$G$4))+IF(E101=11,(D102*$H$4))+IF(E101=10,(D102*$I$4))+IF(E101=9,(D102*$J$4))+IF(E101=8,(D102*$K$4))+IF(E101=7,(D102*$L$4))+IF(E101=6,(D102*$M$4))+IF(E101=5,(D102*$N$4))+IF(E101=4,(D102*$O$4))+IF(E101=3,(D102*$P$4))+IF(E101=2,(D102*$Q$4))+IF(E101=1,(D102*$R$4))</f>
        <v>9.0909090909090912E-2</v>
      </c>
      <c r="G102" s="117"/>
      <c r="H102" s="117"/>
      <c r="I102" s="117"/>
      <c r="J102" s="117"/>
      <c r="K102" s="117"/>
      <c r="L102" s="117"/>
      <c r="M102" s="117"/>
      <c r="N102" s="117"/>
      <c r="O102" s="117"/>
      <c r="P102" s="117"/>
      <c r="Q102" s="117"/>
      <c r="R102" s="117"/>
      <c r="S102" s="234" t="s">
        <v>156</v>
      </c>
      <c r="T102" s="235">
        <f t="shared" ref="T102:T111" si="25">IF(S102="Sí",1)+IF(S102="No",0)</f>
        <v>1</v>
      </c>
      <c r="U102" s="236">
        <f t="shared" ref="U102:U111" si="26">F102*T102</f>
        <v>9.0909090909090912E-2</v>
      </c>
    </row>
    <row r="103" spans="1:23" ht="28.8">
      <c r="A103" s="205"/>
      <c r="B103" s="126" t="s">
        <v>208</v>
      </c>
      <c r="C103" s="234" t="s">
        <v>156</v>
      </c>
      <c r="D103" s="116">
        <f t="shared" si="24"/>
        <v>1</v>
      </c>
      <c r="E103" s="207"/>
      <c r="F103" s="127">
        <f>IF(E101=0,(D103*$G$4))+IF(E101=11,(D103*$H$4))+IF(E101=10,(D103*$I$4))+IF(E101=9,(D103*$J$4))+IF(E101=8,(D103*$K$4))+IF(E101=7,(D103*$L$4))+IF(E101=6,(D103*$M$4))+IF(E101=5,(D103*$N$4))+IF(E101=4,(D103*$O$4))+IF(E101=3,(D103*$P$4))+IF(E101=2,(D103*$Q$4))+IF(E101=1,(D103*$R$4))</f>
        <v>9.0909090909090912E-2</v>
      </c>
      <c r="G103" s="117"/>
      <c r="H103" s="117"/>
      <c r="I103" s="117"/>
      <c r="J103" s="117"/>
      <c r="K103" s="117"/>
      <c r="L103" s="117"/>
      <c r="M103" s="117"/>
      <c r="N103" s="117"/>
      <c r="O103" s="117"/>
      <c r="P103" s="117"/>
      <c r="Q103" s="117"/>
      <c r="R103" s="117"/>
      <c r="S103" s="234" t="s">
        <v>156</v>
      </c>
      <c r="T103" s="235">
        <f t="shared" si="25"/>
        <v>1</v>
      </c>
      <c r="U103" s="236">
        <f t="shared" si="26"/>
        <v>9.0909090909090912E-2</v>
      </c>
    </row>
    <row r="104" spans="1:23" ht="28.8">
      <c r="A104" s="203" t="s">
        <v>218</v>
      </c>
      <c r="B104" s="126" t="s">
        <v>201</v>
      </c>
      <c r="C104" s="234" t="s">
        <v>156</v>
      </c>
      <c r="D104" s="116">
        <f t="shared" si="24"/>
        <v>1</v>
      </c>
      <c r="E104" s="207"/>
      <c r="F104" s="127">
        <f>IF(E101=0,(D104*$G$4))+IF(E101=11,(D104*$H$4))+IF(E101=10,(D104*$I$4))+IF(E101=9,(D104*$J$4))+IF(E101=8,(D104*$K$4))+IF(E101=7,(D104*$L$4))+IF(E101=6,(D104*$M$4))+IF(E101=5,(D104*$N$4))+IF(E101=4,(D104*$O$4))+IF(E101=3,(D104*$P$4))+IF(E101=2,(D104*$Q$4))+IF(E101=1,(D104*$R$4))</f>
        <v>9.0909090909090912E-2</v>
      </c>
      <c r="G104" s="117"/>
      <c r="H104" s="117"/>
      <c r="I104" s="117"/>
      <c r="J104" s="117"/>
      <c r="K104" s="117"/>
      <c r="L104" s="117"/>
      <c r="M104" s="117"/>
      <c r="N104" s="117"/>
      <c r="O104" s="117"/>
      <c r="P104" s="117"/>
      <c r="Q104" s="117"/>
      <c r="R104" s="117"/>
      <c r="S104" s="234" t="s">
        <v>156</v>
      </c>
      <c r="T104" s="235">
        <f t="shared" si="25"/>
        <v>1</v>
      </c>
      <c r="U104" s="236">
        <f t="shared" si="26"/>
        <v>9.0909090909090912E-2</v>
      </c>
    </row>
    <row r="105" spans="1:23">
      <c r="A105" s="204"/>
      <c r="B105" s="126" t="s">
        <v>205</v>
      </c>
      <c r="C105" s="234" t="s">
        <v>156</v>
      </c>
      <c r="D105" s="116">
        <f t="shared" si="24"/>
        <v>1</v>
      </c>
      <c r="E105" s="207"/>
      <c r="F105" s="127">
        <f>IF(E101=0,(D105*$G$4))+IF(E101=11,(D105*$H$4))+IF(E101=10,(D105*$I$4))+IF(E101=9,(D105*$J$4))+IF(E101=8,(D105*$K$4))+IF(E101=7,(D105*$L$4))+IF(E101=6,(D105*$M$4))+IF(E101=5,(D105*$N$4))+IF(E101=4,(D105*$O$4))+IF(E101=3,(D105*$P$4))+IF(E101=2,(D105*$Q$4))+IF(E101=1,(D105*$R$4))</f>
        <v>9.0909090909090912E-2</v>
      </c>
      <c r="G105" s="117"/>
      <c r="H105" s="117"/>
      <c r="I105" s="117"/>
      <c r="J105" s="117"/>
      <c r="K105" s="117"/>
      <c r="L105" s="117"/>
      <c r="M105" s="117"/>
      <c r="N105" s="117"/>
      <c r="O105" s="117"/>
      <c r="P105" s="117"/>
      <c r="Q105" s="117"/>
      <c r="R105" s="117"/>
      <c r="S105" s="234" t="s">
        <v>156</v>
      </c>
      <c r="T105" s="235">
        <f t="shared" si="25"/>
        <v>1</v>
      </c>
      <c r="U105" s="236">
        <f t="shared" si="26"/>
        <v>9.0909090909090912E-2</v>
      </c>
    </row>
    <row r="106" spans="1:23">
      <c r="A106" s="205"/>
      <c r="B106" s="126" t="s">
        <v>209</v>
      </c>
      <c r="C106" s="234" t="s">
        <v>156</v>
      </c>
      <c r="D106" s="116">
        <f t="shared" si="24"/>
        <v>1</v>
      </c>
      <c r="E106" s="207"/>
      <c r="F106" s="127">
        <f>IF(E101=0,(D106*$G$4))+IF(E101=11,(D106*$H$4))+IF(E101=10,(D106*$I$4))+IF(E101=9,(D106*$J$4))+IF(E101=8,(D106*$K$4))+IF(E101=7,(D106*$L$4))+IF(E101=6,(D106*$M$4))+IF(E101=5,(D106*$N$4))+IF(E101=4,(D106*$O$4))+IF(E101=3,(D106*$P$4))+IF(E101=2,(D106*$Q$4))+IF(E101=1,(D106*$R$4))</f>
        <v>9.0909090909090912E-2</v>
      </c>
      <c r="G106" s="117"/>
      <c r="H106" s="117"/>
      <c r="I106" s="117"/>
      <c r="J106" s="117"/>
      <c r="K106" s="117"/>
      <c r="L106" s="117"/>
      <c r="M106" s="117"/>
      <c r="N106" s="117"/>
      <c r="O106" s="117"/>
      <c r="P106" s="117"/>
      <c r="Q106" s="117"/>
      <c r="R106" s="117"/>
      <c r="S106" s="234" t="s">
        <v>156</v>
      </c>
      <c r="T106" s="235">
        <f t="shared" si="25"/>
        <v>1</v>
      </c>
      <c r="U106" s="236">
        <f t="shared" si="26"/>
        <v>9.0909090909090912E-2</v>
      </c>
    </row>
    <row r="107" spans="1:23" ht="28.8">
      <c r="A107" s="203" t="s">
        <v>219</v>
      </c>
      <c r="B107" s="126" t="s">
        <v>202</v>
      </c>
      <c r="C107" s="234" t="s">
        <v>156</v>
      </c>
      <c r="D107" s="116">
        <f>IF(C107="Sí",1)+IF(C107="No",0)</f>
        <v>1</v>
      </c>
      <c r="E107" s="207"/>
      <c r="F107" s="127">
        <f>IF(E101=0,(D107*$G$4))+IF(E101=11,(D107*$H$4))+IF(E101=10,(D107*$I$4))+IF(E101=9,(D107*$J$4))+IF(E101=8,(D107*$K$4))+IF(E101=7,(D107*$L$4))+IF(E101=6,(D107*$M$4))+IF(E101=5,(D107*$N$4))+IF(E101=4,(D107*$O$4))+IF(E101=3,(D107*$P$4))+IF(E101=2,(D107*$Q$4))+IF(E101=1,(D107*$R$4))</f>
        <v>9.0909090909090912E-2</v>
      </c>
      <c r="G107" s="117"/>
      <c r="H107" s="117"/>
      <c r="I107" s="117"/>
      <c r="J107" s="117"/>
      <c r="K107" s="117"/>
      <c r="L107" s="117"/>
      <c r="M107" s="117"/>
      <c r="N107" s="117"/>
      <c r="O107" s="117"/>
      <c r="P107" s="117"/>
      <c r="Q107" s="117"/>
      <c r="R107" s="117"/>
      <c r="S107" s="234" t="s">
        <v>156</v>
      </c>
      <c r="T107" s="235">
        <f t="shared" si="25"/>
        <v>1</v>
      </c>
      <c r="U107" s="236">
        <f t="shared" si="26"/>
        <v>9.0909090909090912E-2</v>
      </c>
    </row>
    <row r="108" spans="1:23" ht="14.4" customHeight="1">
      <c r="A108" s="205"/>
      <c r="B108" s="126" t="s">
        <v>206</v>
      </c>
      <c r="C108" s="234" t="s">
        <v>156</v>
      </c>
      <c r="D108" s="116">
        <f>IF(C108="Sí",1)+IF(C108="No",0)</f>
        <v>1</v>
      </c>
      <c r="E108" s="207"/>
      <c r="F108" s="127">
        <f>IF(E101=0,(D108*$G$4))+IF(E101=11,(D108*$H$4))+IF(E101=10,(D108*$I$4))+IF(E101=9,(D108*$J$4))+IF(E101=8,(D108*$K$4))+IF(E101=7,(D108*$L$4))+IF(E101=6,(D108*$M$4))+IF(E101=5,(D108*$N$4))+IF(E101=4,(D108*$O$4))+IF(E101=3,(D108*$P$4))+IF(E101=2,(D108*$Q$4))+IF(E101=1,(D108*$R$4))</f>
        <v>9.0909090909090912E-2</v>
      </c>
      <c r="G108" s="117"/>
      <c r="H108" s="117"/>
      <c r="I108" s="117"/>
      <c r="J108" s="117"/>
      <c r="K108" s="117"/>
      <c r="L108" s="117"/>
      <c r="M108" s="117"/>
      <c r="N108" s="117"/>
      <c r="O108" s="117"/>
      <c r="P108" s="117"/>
      <c r="Q108" s="117"/>
      <c r="R108" s="117"/>
      <c r="S108" s="234" t="s">
        <v>156</v>
      </c>
      <c r="T108" s="235">
        <f t="shared" si="25"/>
        <v>1</v>
      </c>
      <c r="U108" s="236">
        <f t="shared" si="26"/>
        <v>9.0909090909090912E-2</v>
      </c>
    </row>
    <row r="109" spans="1:23">
      <c r="A109" s="203" t="s">
        <v>220</v>
      </c>
      <c r="B109" s="126" t="s">
        <v>203</v>
      </c>
      <c r="C109" s="234" t="s">
        <v>156</v>
      </c>
      <c r="D109" s="116">
        <f>IF(C109="Sí",1)+IF(C109="No",0)</f>
        <v>1</v>
      </c>
      <c r="E109" s="207"/>
      <c r="F109" s="127">
        <f>IF(E101=0,(D109*$G$4))+IF(E101=11,(D109*$H$4))+IF(E101=10,(D109*$I$4))+IF(E101=9,(D109*$J$4))+IF(E101=8,(D109*$K$4))+IF(E101=7,(D109*$L$4))+IF(E101=6,(D109*$M$4))+IF(E101=5,(D109*$N$4))+IF(E101=4,(D109*$O$4))+IF(E101=3,(D109*$P$4))+IF(E101=2,(D109*$Q$4))+IF(E101=1,(D109*$R$4))</f>
        <v>9.0909090909090912E-2</v>
      </c>
      <c r="G109" s="117"/>
      <c r="H109" s="117"/>
      <c r="I109" s="117"/>
      <c r="J109" s="117"/>
      <c r="K109" s="117"/>
      <c r="L109" s="117"/>
      <c r="M109" s="117"/>
      <c r="N109" s="117"/>
      <c r="O109" s="117"/>
      <c r="P109" s="117"/>
      <c r="Q109" s="117"/>
      <c r="R109" s="117"/>
      <c r="S109" s="234" t="s">
        <v>156</v>
      </c>
      <c r="T109" s="235">
        <f t="shared" si="25"/>
        <v>1</v>
      </c>
      <c r="U109" s="236">
        <f t="shared" si="26"/>
        <v>9.0909090909090912E-2</v>
      </c>
    </row>
    <row r="110" spans="1:23" ht="15" customHeight="1" thickBot="1">
      <c r="A110" s="204"/>
      <c r="B110" s="126" t="s">
        <v>207</v>
      </c>
      <c r="C110" s="234" t="s">
        <v>156</v>
      </c>
      <c r="D110" s="116">
        <f>IF(C110="Sí",1)+IF(C110="No",0)</f>
        <v>1</v>
      </c>
      <c r="E110" s="207"/>
      <c r="F110" s="127">
        <f>IF(E101=0,(D110*$G$4))+IF(E101=11,(D110*$H$4))+IF(E101=10,(D110*$I$4))+IF(E101=9,(D110*$J$4))+IF(E101=8,(D110*$K$4))+IF(E101=7,(D110*$L$4))+IF(E101=6,(D110*$M$4))+IF(E101=5,(D110*$N$4))+IF(E101=4,(D110*$O$4))+IF(E101=3,(D110*$P$4))+IF(E101=2,(D110*$Q$4))+IF(E101=1,(D110*$R$4))</f>
        <v>9.0909090909090912E-2</v>
      </c>
      <c r="G110" s="117"/>
      <c r="H110" s="117"/>
      <c r="I110" s="117"/>
      <c r="J110" s="117"/>
      <c r="K110" s="117"/>
      <c r="L110" s="117"/>
      <c r="M110" s="117"/>
      <c r="N110" s="117"/>
      <c r="O110" s="117"/>
      <c r="P110" s="117"/>
      <c r="Q110" s="117"/>
      <c r="R110" s="117"/>
      <c r="S110" s="234" t="s">
        <v>156</v>
      </c>
      <c r="T110" s="235">
        <f t="shared" si="25"/>
        <v>1</v>
      </c>
      <c r="U110" s="236">
        <f t="shared" si="26"/>
        <v>9.0909090909090912E-2</v>
      </c>
    </row>
    <row r="111" spans="1:23" ht="29.4" thickBot="1">
      <c r="A111" s="205"/>
      <c r="B111" s="126" t="s">
        <v>210</v>
      </c>
      <c r="C111" s="234" t="s">
        <v>156</v>
      </c>
      <c r="D111" s="116">
        <f t="shared" ref="D111" si="27">IF(C111="Sí",1)+IF(C111="No",0)</f>
        <v>1</v>
      </c>
      <c r="E111" s="208"/>
      <c r="F111" s="127">
        <f>IF(E101=0,(D111*$G$4))+IF(E101=11,(D111*$H$4))+IF(E101=10,(D111*$I$4))+IF(E101=9,(D111*$J$4))+IF(E101=8,(D111*$K$4))+IF(E101=7,(D111*$L$4))+IF(E101=6,(D111*$M$4))+IF(E101=5,(D111*$N$4))+IF(E101=4,(D111*$O$4))+IF(E101=3,(D111*$P$4))+IF(E101=2,(D111*$Q$4))+IF(E101=1,(D111*$R$4))</f>
        <v>9.0909090909090912E-2</v>
      </c>
      <c r="G111" s="117"/>
      <c r="H111" s="117"/>
      <c r="I111" s="117"/>
      <c r="J111" s="117"/>
      <c r="K111" s="117"/>
      <c r="L111" s="117"/>
      <c r="M111" s="117"/>
      <c r="N111" s="117"/>
      <c r="O111" s="117"/>
      <c r="P111" s="117"/>
      <c r="Q111" s="117"/>
      <c r="R111" s="117"/>
      <c r="S111" s="234" t="s">
        <v>156</v>
      </c>
      <c r="T111" s="235">
        <f t="shared" si="25"/>
        <v>1</v>
      </c>
      <c r="U111" s="236">
        <f t="shared" si="26"/>
        <v>9.0909090909090912E-2</v>
      </c>
      <c r="V111" s="226">
        <f>U112</f>
        <v>1.0000000000000002</v>
      </c>
      <c r="W111" s="227">
        <f>IF(U112&gt;=70%,(U112))+IF(U112&lt;=70%,70%)</f>
        <v>1.0000000000000002</v>
      </c>
    </row>
    <row r="112" spans="1:23">
      <c r="B112" s="5"/>
      <c r="C112" s="217"/>
      <c r="D112" s="5"/>
      <c r="E112" s="5"/>
      <c r="F112" s="5"/>
      <c r="G112" s="5"/>
      <c r="H112" s="5"/>
      <c r="I112" s="5"/>
      <c r="J112" s="5"/>
      <c r="K112" s="5"/>
      <c r="L112" s="5"/>
      <c r="M112" s="5"/>
      <c r="N112" s="5"/>
      <c r="O112" s="5"/>
      <c r="P112" s="56"/>
      <c r="Q112" s="56"/>
      <c r="R112" s="56"/>
      <c r="S112" s="217"/>
      <c r="T112" s="217"/>
      <c r="U112" s="228">
        <f>SUM(U101:U111)</f>
        <v>1.0000000000000002</v>
      </c>
    </row>
    <row r="114" spans="1:23" ht="28.8">
      <c r="A114" s="6"/>
      <c r="B114" s="6"/>
      <c r="C114" s="211" t="s">
        <v>213</v>
      </c>
      <c r="D114" s="42"/>
      <c r="E114" s="42"/>
      <c r="F114" s="25" t="s">
        <v>229</v>
      </c>
      <c r="S114" s="211" t="s">
        <v>155</v>
      </c>
      <c r="U114" s="156" t="s">
        <v>222</v>
      </c>
    </row>
    <row r="115" spans="1:23">
      <c r="A115" s="26" t="str">
        <f>'Tabla Resultados FC'!C41</f>
        <v>MA.4.2</v>
      </c>
      <c r="B115" s="30" t="str">
        <f>'Tabla Resultados FC'!D41</f>
        <v>Adaptación, IV-A y permeabilidad del suelo</v>
      </c>
      <c r="C115" s="212"/>
      <c r="D115" s="42"/>
      <c r="E115" s="42"/>
      <c r="F115" s="128">
        <v>1</v>
      </c>
      <c r="S115" s="212"/>
      <c r="U115" s="157"/>
    </row>
    <row r="116" spans="1:23">
      <c r="A116" s="6"/>
      <c r="B116" s="6"/>
      <c r="C116" s="213"/>
      <c r="D116" s="6"/>
      <c r="E116" s="6"/>
      <c r="F116" s="6"/>
      <c r="G116" s="125"/>
      <c r="H116" s="125"/>
      <c r="I116" s="125"/>
      <c r="J116" s="125"/>
      <c r="K116" s="125"/>
      <c r="L116" s="125"/>
      <c r="M116" s="125"/>
      <c r="N116" s="125"/>
      <c r="O116" s="125"/>
      <c r="P116" s="125"/>
      <c r="Q116" s="125"/>
      <c r="R116" s="125"/>
      <c r="S116" s="213"/>
      <c r="T116" s="213"/>
      <c r="U116" s="223"/>
    </row>
    <row r="117" spans="1:23" ht="28.8">
      <c r="A117" s="203" t="s">
        <v>217</v>
      </c>
      <c r="B117" s="126" t="s">
        <v>200</v>
      </c>
      <c r="C117" s="234" t="s">
        <v>156</v>
      </c>
      <c r="D117" s="116">
        <f>IF(C117="Sí",1)+IF(C117="No",0)</f>
        <v>1</v>
      </c>
      <c r="E117" s="206">
        <f>(COUNTIF(D117:D127,"1"))</f>
        <v>11</v>
      </c>
      <c r="F117" s="127">
        <f>IF(E117=0,(D117*$G$4))+IF(E117=11,(D117*$H$4))+IF(E117=10,(D117*$I$4))+IF(E117=9,(D117*$J$4))+IF(E117=8,(D117*$K$4))+IF(E117=7,(D117*$L$4))+IF(E117=6,(D117*$M$4))+IF(E117=5,(D117*$N$4))+IF(E117=4,(D117*$O$4))+IF(E117=3,(D117*$P$4))+IF(E117=2,(D117*$Q$4))+IF(E117=1,(D117*$R$4))</f>
        <v>9.0909090909090912E-2</v>
      </c>
      <c r="G117" s="117">
        <v>0</v>
      </c>
      <c r="H117" s="117">
        <f>F115/11</f>
        <v>9.0909090909090912E-2</v>
      </c>
      <c r="I117" s="117">
        <f>F115/10</f>
        <v>0.1</v>
      </c>
      <c r="J117" s="117">
        <f>F115/9</f>
        <v>0.1111111111111111</v>
      </c>
      <c r="K117" s="117">
        <f>F115/8</f>
        <v>0.125</v>
      </c>
      <c r="L117" s="117">
        <f>F115/7</f>
        <v>0.14285714285714285</v>
      </c>
      <c r="M117" s="117">
        <f>F115/6</f>
        <v>0.16666666666666666</v>
      </c>
      <c r="N117" s="117">
        <f>F115/5</f>
        <v>0.2</v>
      </c>
      <c r="O117" s="117">
        <f>F115/4</f>
        <v>0.25</v>
      </c>
      <c r="P117" s="117">
        <f>F115/3</f>
        <v>0.33333333333333331</v>
      </c>
      <c r="Q117" s="117">
        <f>F115/2</f>
        <v>0.5</v>
      </c>
      <c r="R117" s="117">
        <f>F115/1</f>
        <v>1</v>
      </c>
      <c r="S117" s="234" t="s">
        <v>156</v>
      </c>
      <c r="T117" s="235">
        <f>IF(S117="Sí",1)+IF(S117="No",0)</f>
        <v>1</v>
      </c>
      <c r="U117" s="236">
        <f>F117*T117</f>
        <v>9.0909090909090912E-2</v>
      </c>
    </row>
    <row r="118" spans="1:23" ht="28.8">
      <c r="A118" s="204"/>
      <c r="B118" s="126" t="s">
        <v>204</v>
      </c>
      <c r="C118" s="234" t="s">
        <v>156</v>
      </c>
      <c r="D118" s="116">
        <f t="shared" ref="D118:D122" si="28">IF(C118="Sí",1)+IF(C118="No",0)</f>
        <v>1</v>
      </c>
      <c r="E118" s="207"/>
      <c r="F118" s="127">
        <f>IF(E117=0,(D118*$G$4))+IF(E117=11,(D118*$H$4))+IF(E117=10,(D118*$I$4))+IF(E117=9,(D118*$J$4))+IF(E117=8,(D118*$K$4))+IF(E117=7,(D118*$L$4))+IF(E117=6,(D118*$M$4))+IF(E117=5,(D118*$N$4))+IF(E117=4,(D118*$O$4))+IF(E117=3,(D118*$P$4))+IF(E117=2,(D118*$Q$4))+IF(E117=1,(D118*$R$4))</f>
        <v>9.0909090909090912E-2</v>
      </c>
      <c r="G118" s="117"/>
      <c r="H118" s="117"/>
      <c r="I118" s="117"/>
      <c r="J118" s="117"/>
      <c r="K118" s="117"/>
      <c r="L118" s="117"/>
      <c r="M118" s="117"/>
      <c r="N118" s="117"/>
      <c r="O118" s="117"/>
      <c r="P118" s="117"/>
      <c r="Q118" s="117"/>
      <c r="R118" s="117"/>
      <c r="S118" s="234" t="s">
        <v>156</v>
      </c>
      <c r="T118" s="235">
        <f t="shared" ref="T118:T127" si="29">IF(S118="Sí",1)+IF(S118="No",0)</f>
        <v>1</v>
      </c>
      <c r="U118" s="236">
        <f t="shared" ref="U118:U127" si="30">F118*T118</f>
        <v>9.0909090909090912E-2</v>
      </c>
    </row>
    <row r="119" spans="1:23" ht="28.8">
      <c r="A119" s="205"/>
      <c r="B119" s="126" t="s">
        <v>208</v>
      </c>
      <c r="C119" s="234" t="s">
        <v>156</v>
      </c>
      <c r="D119" s="116">
        <f t="shared" si="28"/>
        <v>1</v>
      </c>
      <c r="E119" s="207"/>
      <c r="F119" s="127">
        <f>IF(E117=0,(D119*$G$4))+IF(E117=11,(D119*$H$4))+IF(E117=10,(D119*$I$4))+IF(E117=9,(D119*$J$4))+IF(E117=8,(D119*$K$4))+IF(E117=7,(D119*$L$4))+IF(E117=6,(D119*$M$4))+IF(E117=5,(D119*$N$4))+IF(E117=4,(D119*$O$4))+IF(E117=3,(D119*$P$4))+IF(E117=2,(D119*$Q$4))+IF(E117=1,(D119*$R$4))</f>
        <v>9.0909090909090912E-2</v>
      </c>
      <c r="G119" s="117"/>
      <c r="H119" s="117"/>
      <c r="I119" s="117"/>
      <c r="J119" s="117"/>
      <c r="K119" s="117"/>
      <c r="L119" s="117"/>
      <c r="M119" s="117"/>
      <c r="N119" s="117"/>
      <c r="O119" s="117"/>
      <c r="P119" s="117"/>
      <c r="Q119" s="117"/>
      <c r="R119" s="117"/>
      <c r="S119" s="234" t="s">
        <v>156</v>
      </c>
      <c r="T119" s="235">
        <f t="shared" si="29"/>
        <v>1</v>
      </c>
      <c r="U119" s="236">
        <f t="shared" si="30"/>
        <v>9.0909090909090912E-2</v>
      </c>
    </row>
    <row r="120" spans="1:23" ht="28.8">
      <c r="A120" s="203" t="s">
        <v>218</v>
      </c>
      <c r="B120" s="126" t="s">
        <v>201</v>
      </c>
      <c r="C120" s="234" t="s">
        <v>156</v>
      </c>
      <c r="D120" s="116">
        <f t="shared" si="28"/>
        <v>1</v>
      </c>
      <c r="E120" s="207"/>
      <c r="F120" s="127">
        <f>IF(E117=0,(D120*$G$4))+IF(E117=11,(D120*$H$4))+IF(E117=10,(D120*$I$4))+IF(E117=9,(D120*$J$4))+IF(E117=8,(D120*$K$4))+IF(E117=7,(D120*$L$4))+IF(E117=6,(D120*$M$4))+IF(E117=5,(D120*$N$4))+IF(E117=4,(D120*$O$4))+IF(E117=3,(D120*$P$4))+IF(E117=2,(D120*$Q$4))+IF(E117=1,(D120*$R$4))</f>
        <v>9.0909090909090912E-2</v>
      </c>
      <c r="G120" s="117"/>
      <c r="H120" s="117"/>
      <c r="I120" s="117"/>
      <c r="J120" s="117"/>
      <c r="K120" s="117"/>
      <c r="L120" s="117"/>
      <c r="M120" s="117"/>
      <c r="N120" s="117"/>
      <c r="O120" s="117"/>
      <c r="P120" s="117"/>
      <c r="Q120" s="117"/>
      <c r="R120" s="117"/>
      <c r="S120" s="234" t="s">
        <v>156</v>
      </c>
      <c r="T120" s="235">
        <f t="shared" si="29"/>
        <v>1</v>
      </c>
      <c r="U120" s="236">
        <f t="shared" si="30"/>
        <v>9.0909090909090912E-2</v>
      </c>
    </row>
    <row r="121" spans="1:23">
      <c r="A121" s="204"/>
      <c r="B121" s="126" t="s">
        <v>205</v>
      </c>
      <c r="C121" s="234" t="s">
        <v>156</v>
      </c>
      <c r="D121" s="116">
        <f t="shared" si="28"/>
        <v>1</v>
      </c>
      <c r="E121" s="207"/>
      <c r="F121" s="127">
        <f>IF(E117=0,(D121*$G$4))+IF(E117=11,(D121*$H$4))+IF(E117=10,(D121*$I$4))+IF(E117=9,(D121*$J$4))+IF(E117=8,(D121*$K$4))+IF(E117=7,(D121*$L$4))+IF(E117=6,(D121*$M$4))+IF(E117=5,(D121*$N$4))+IF(E117=4,(D121*$O$4))+IF(E117=3,(D121*$P$4))+IF(E117=2,(D121*$Q$4))+IF(E117=1,(D121*$R$4))</f>
        <v>9.0909090909090912E-2</v>
      </c>
      <c r="G121" s="117"/>
      <c r="H121" s="117"/>
      <c r="I121" s="117"/>
      <c r="J121" s="117"/>
      <c r="K121" s="117"/>
      <c r="L121" s="117"/>
      <c r="M121" s="117"/>
      <c r="N121" s="117"/>
      <c r="O121" s="117"/>
      <c r="P121" s="117"/>
      <c r="Q121" s="117"/>
      <c r="R121" s="117"/>
      <c r="S121" s="234" t="s">
        <v>156</v>
      </c>
      <c r="T121" s="235">
        <f t="shared" si="29"/>
        <v>1</v>
      </c>
      <c r="U121" s="236">
        <f t="shared" si="30"/>
        <v>9.0909090909090912E-2</v>
      </c>
    </row>
    <row r="122" spans="1:23">
      <c r="A122" s="205"/>
      <c r="B122" s="126" t="s">
        <v>209</v>
      </c>
      <c r="C122" s="234" t="s">
        <v>156</v>
      </c>
      <c r="D122" s="116">
        <f t="shared" si="28"/>
        <v>1</v>
      </c>
      <c r="E122" s="207"/>
      <c r="F122" s="127">
        <f>IF(E117=0,(D122*$G$4))+IF(E117=11,(D122*$H$4))+IF(E117=10,(D122*$I$4))+IF(E117=9,(D122*$J$4))+IF(E117=8,(D122*$K$4))+IF(E117=7,(D122*$L$4))+IF(E117=6,(D122*$M$4))+IF(E117=5,(D122*$N$4))+IF(E117=4,(D122*$O$4))+IF(E117=3,(D122*$P$4))+IF(E117=2,(D122*$Q$4))+IF(E117=1,(D122*$R$4))</f>
        <v>9.0909090909090912E-2</v>
      </c>
      <c r="G122" s="117"/>
      <c r="H122" s="117"/>
      <c r="I122" s="117"/>
      <c r="J122" s="117"/>
      <c r="K122" s="117"/>
      <c r="L122" s="117"/>
      <c r="M122" s="117"/>
      <c r="N122" s="117"/>
      <c r="O122" s="117"/>
      <c r="P122" s="117"/>
      <c r="Q122" s="117"/>
      <c r="R122" s="117"/>
      <c r="S122" s="234" t="s">
        <v>156</v>
      </c>
      <c r="T122" s="235">
        <f t="shared" si="29"/>
        <v>1</v>
      </c>
      <c r="U122" s="236">
        <f t="shared" si="30"/>
        <v>9.0909090909090912E-2</v>
      </c>
    </row>
    <row r="123" spans="1:23" ht="28.8">
      <c r="A123" s="203" t="s">
        <v>219</v>
      </c>
      <c r="B123" s="126" t="s">
        <v>202</v>
      </c>
      <c r="C123" s="234" t="s">
        <v>156</v>
      </c>
      <c r="D123" s="116">
        <f>IF(C123="Sí",1)+IF(C123="No",0)</f>
        <v>1</v>
      </c>
      <c r="E123" s="207"/>
      <c r="F123" s="127">
        <f>IF(E117=0,(D123*$G$4))+IF(E117=11,(D123*$H$4))+IF(E117=10,(D123*$I$4))+IF(E117=9,(D123*$J$4))+IF(E117=8,(D123*$K$4))+IF(E117=7,(D123*$L$4))+IF(E117=6,(D123*$M$4))+IF(E117=5,(D123*$N$4))+IF(E117=4,(D123*$O$4))+IF(E117=3,(D123*$P$4))+IF(E117=2,(D123*$Q$4))+IF(E117=1,(D123*$R$4))</f>
        <v>9.0909090909090912E-2</v>
      </c>
      <c r="G123" s="117"/>
      <c r="H123" s="117"/>
      <c r="I123" s="117"/>
      <c r="J123" s="117"/>
      <c r="K123" s="117"/>
      <c r="L123" s="117"/>
      <c r="M123" s="117"/>
      <c r="N123" s="117"/>
      <c r="O123" s="117"/>
      <c r="P123" s="117"/>
      <c r="Q123" s="117"/>
      <c r="R123" s="117"/>
      <c r="S123" s="234" t="s">
        <v>156</v>
      </c>
      <c r="T123" s="235">
        <f t="shared" si="29"/>
        <v>1</v>
      </c>
      <c r="U123" s="236">
        <f t="shared" si="30"/>
        <v>9.0909090909090912E-2</v>
      </c>
    </row>
    <row r="124" spans="1:23" ht="14.4" customHeight="1">
      <c r="A124" s="205"/>
      <c r="B124" s="126" t="s">
        <v>206</v>
      </c>
      <c r="C124" s="234" t="s">
        <v>156</v>
      </c>
      <c r="D124" s="116">
        <f>IF(C124="Sí",1)+IF(C124="No",0)</f>
        <v>1</v>
      </c>
      <c r="E124" s="207"/>
      <c r="F124" s="127">
        <f>IF(E117=0,(D124*$G$4))+IF(E117=11,(D124*$H$4))+IF(E117=10,(D124*$I$4))+IF(E117=9,(D124*$J$4))+IF(E117=8,(D124*$K$4))+IF(E117=7,(D124*$L$4))+IF(E117=6,(D124*$M$4))+IF(E117=5,(D124*$N$4))+IF(E117=4,(D124*$O$4))+IF(E117=3,(D124*$P$4))+IF(E117=2,(D124*$Q$4))+IF(E117=1,(D124*$R$4))</f>
        <v>9.0909090909090912E-2</v>
      </c>
      <c r="G124" s="117"/>
      <c r="H124" s="117"/>
      <c r="I124" s="117"/>
      <c r="J124" s="117"/>
      <c r="K124" s="117"/>
      <c r="L124" s="117"/>
      <c r="M124" s="117"/>
      <c r="N124" s="117"/>
      <c r="O124" s="117"/>
      <c r="P124" s="117"/>
      <c r="Q124" s="117"/>
      <c r="R124" s="117"/>
      <c r="S124" s="234" t="s">
        <v>156</v>
      </c>
      <c r="T124" s="235">
        <f t="shared" si="29"/>
        <v>1</v>
      </c>
      <c r="U124" s="236">
        <f t="shared" si="30"/>
        <v>9.0909090909090912E-2</v>
      </c>
    </row>
    <row r="125" spans="1:23">
      <c r="A125" s="203" t="s">
        <v>220</v>
      </c>
      <c r="B125" s="126" t="s">
        <v>203</v>
      </c>
      <c r="C125" s="234" t="s">
        <v>156</v>
      </c>
      <c r="D125" s="116">
        <f>IF(C125="Sí",1)+IF(C125="No",0)</f>
        <v>1</v>
      </c>
      <c r="E125" s="207"/>
      <c r="F125" s="127">
        <f>IF(E117=0,(D125*$G$4))+IF(E117=11,(D125*$H$4))+IF(E117=10,(D125*$I$4))+IF(E117=9,(D125*$J$4))+IF(E117=8,(D125*$K$4))+IF(E117=7,(D125*$L$4))+IF(E117=6,(D125*$M$4))+IF(E117=5,(D125*$N$4))+IF(E117=4,(D125*$O$4))+IF(E117=3,(D125*$P$4))+IF(E117=2,(D125*$Q$4))+IF(E117=1,(D125*$R$4))</f>
        <v>9.0909090909090912E-2</v>
      </c>
      <c r="G125" s="117"/>
      <c r="H125" s="117"/>
      <c r="I125" s="117"/>
      <c r="J125" s="117"/>
      <c r="K125" s="117"/>
      <c r="L125" s="117"/>
      <c r="M125" s="117"/>
      <c r="N125" s="117"/>
      <c r="O125" s="117"/>
      <c r="P125" s="117"/>
      <c r="Q125" s="117"/>
      <c r="R125" s="117"/>
      <c r="S125" s="234" t="s">
        <v>156</v>
      </c>
      <c r="T125" s="235">
        <f t="shared" si="29"/>
        <v>1</v>
      </c>
      <c r="U125" s="236">
        <f t="shared" si="30"/>
        <v>9.0909090909090912E-2</v>
      </c>
    </row>
    <row r="126" spans="1:23" ht="15" customHeight="1" thickBot="1">
      <c r="A126" s="204"/>
      <c r="B126" s="126" t="s">
        <v>207</v>
      </c>
      <c r="C126" s="234" t="s">
        <v>156</v>
      </c>
      <c r="D126" s="116">
        <f>IF(C126="Sí",1)+IF(C126="No",0)</f>
        <v>1</v>
      </c>
      <c r="E126" s="207"/>
      <c r="F126" s="127">
        <f>IF(E117=0,(D126*$G$4))+IF(E117=11,(D126*$H$4))+IF(E117=10,(D126*$I$4))+IF(E117=9,(D126*$J$4))+IF(E117=8,(D126*$K$4))+IF(E117=7,(D126*$L$4))+IF(E117=6,(D126*$M$4))+IF(E117=5,(D126*$N$4))+IF(E117=4,(D126*$O$4))+IF(E117=3,(D126*$P$4))+IF(E117=2,(D126*$Q$4))+IF(E117=1,(D126*$R$4))</f>
        <v>9.0909090909090912E-2</v>
      </c>
      <c r="G126" s="117"/>
      <c r="H126" s="117"/>
      <c r="I126" s="117"/>
      <c r="J126" s="117"/>
      <c r="K126" s="117"/>
      <c r="L126" s="117"/>
      <c r="M126" s="117"/>
      <c r="N126" s="117"/>
      <c r="O126" s="117"/>
      <c r="P126" s="117"/>
      <c r="Q126" s="117"/>
      <c r="R126" s="117"/>
      <c r="S126" s="234" t="s">
        <v>156</v>
      </c>
      <c r="T126" s="235">
        <f t="shared" si="29"/>
        <v>1</v>
      </c>
      <c r="U126" s="236">
        <f t="shared" si="30"/>
        <v>9.0909090909090912E-2</v>
      </c>
    </row>
    <row r="127" spans="1:23" ht="29.4" thickBot="1">
      <c r="A127" s="205"/>
      <c r="B127" s="126" t="s">
        <v>210</v>
      </c>
      <c r="C127" s="234" t="s">
        <v>156</v>
      </c>
      <c r="D127" s="116">
        <f t="shared" ref="D127" si="31">IF(C127="Sí",1)+IF(C127="No",0)</f>
        <v>1</v>
      </c>
      <c r="E127" s="208"/>
      <c r="F127" s="127">
        <f>IF(E117=0,(D127*$G$4))+IF(E117=11,(D127*$H$4))+IF(E117=10,(D127*$I$4))+IF(E117=9,(D127*$J$4))+IF(E117=8,(D127*$K$4))+IF(E117=7,(D127*$L$4))+IF(E117=6,(D127*$M$4))+IF(E117=5,(D127*$N$4))+IF(E117=4,(D127*$O$4))+IF(E117=3,(D127*$P$4))+IF(E117=2,(D127*$Q$4))+IF(E117=1,(D127*$R$4))</f>
        <v>9.0909090909090912E-2</v>
      </c>
      <c r="G127" s="117"/>
      <c r="H127" s="117"/>
      <c r="I127" s="117"/>
      <c r="J127" s="117"/>
      <c r="K127" s="117"/>
      <c r="L127" s="117"/>
      <c r="M127" s="117"/>
      <c r="N127" s="117"/>
      <c r="O127" s="117"/>
      <c r="P127" s="117"/>
      <c r="Q127" s="117"/>
      <c r="R127" s="117"/>
      <c r="S127" s="234" t="s">
        <v>156</v>
      </c>
      <c r="T127" s="235">
        <f t="shared" si="29"/>
        <v>1</v>
      </c>
      <c r="U127" s="236">
        <f t="shared" si="30"/>
        <v>9.0909090909090912E-2</v>
      </c>
      <c r="V127" s="226">
        <f>U128</f>
        <v>1.0000000000000002</v>
      </c>
      <c r="W127" s="227">
        <f>IF(U128&gt;=70%,(U128))+IF(U128&lt;=70%,70%)</f>
        <v>1.0000000000000002</v>
      </c>
    </row>
    <row r="128" spans="1:23">
      <c r="B128" s="5"/>
      <c r="C128" s="217"/>
      <c r="D128" s="5"/>
      <c r="E128" s="5"/>
      <c r="F128" s="5"/>
      <c r="G128" s="5"/>
      <c r="H128" s="5"/>
      <c r="I128" s="5"/>
      <c r="J128" s="5"/>
      <c r="K128" s="5"/>
      <c r="L128" s="5"/>
      <c r="M128" s="5"/>
      <c r="N128" s="5"/>
      <c r="O128" s="5"/>
      <c r="P128" s="56"/>
      <c r="Q128" s="56"/>
      <c r="R128" s="56"/>
      <c r="S128" s="217"/>
      <c r="T128" s="217"/>
      <c r="U128" s="228">
        <f>SUM(U117:U127)</f>
        <v>1.0000000000000002</v>
      </c>
    </row>
  </sheetData>
  <sheetProtection password="C1EC" sheet="1" objects="1" scenarios="1"/>
  <mergeCells count="64">
    <mergeCell ref="A109:A111"/>
    <mergeCell ref="A117:A119"/>
    <mergeCell ref="A120:A122"/>
    <mergeCell ref="A123:A124"/>
    <mergeCell ref="A125:A127"/>
    <mergeCell ref="A107:A108"/>
    <mergeCell ref="A61:A63"/>
    <mergeCell ref="A69:A71"/>
    <mergeCell ref="A72:A74"/>
    <mergeCell ref="A75:A76"/>
    <mergeCell ref="A77:A79"/>
    <mergeCell ref="A85:A87"/>
    <mergeCell ref="A88:A90"/>
    <mergeCell ref="A91:A92"/>
    <mergeCell ref="A93:A95"/>
    <mergeCell ref="A101:A103"/>
    <mergeCell ref="A104:A106"/>
    <mergeCell ref="A40:A42"/>
    <mergeCell ref="A43:A44"/>
    <mergeCell ref="A45:A47"/>
    <mergeCell ref="A53:A55"/>
    <mergeCell ref="A56:A58"/>
    <mergeCell ref="A59:A60"/>
    <mergeCell ref="E117:E127"/>
    <mergeCell ref="A4:A6"/>
    <mergeCell ref="A7:A9"/>
    <mergeCell ref="A10:A11"/>
    <mergeCell ref="A12:A14"/>
    <mergeCell ref="A21:A23"/>
    <mergeCell ref="A24:A26"/>
    <mergeCell ref="A27:A28"/>
    <mergeCell ref="A29:A31"/>
    <mergeCell ref="A37:A39"/>
    <mergeCell ref="E85:E95"/>
    <mergeCell ref="C98:C99"/>
    <mergeCell ref="E53:E63"/>
    <mergeCell ref="C66:C67"/>
    <mergeCell ref="E21:E31"/>
    <mergeCell ref="S98:S99"/>
    <mergeCell ref="U98:U99"/>
    <mergeCell ref="E101:E111"/>
    <mergeCell ref="C114:C115"/>
    <mergeCell ref="S114:S115"/>
    <mergeCell ref="U114:U115"/>
    <mergeCell ref="S66:S67"/>
    <mergeCell ref="U66:U67"/>
    <mergeCell ref="E69:E79"/>
    <mergeCell ref="C82:C83"/>
    <mergeCell ref="S82:S83"/>
    <mergeCell ref="U82:U83"/>
    <mergeCell ref="C34:C35"/>
    <mergeCell ref="S34:S35"/>
    <mergeCell ref="U34:U35"/>
    <mergeCell ref="E37:E47"/>
    <mergeCell ref="C50:C51"/>
    <mergeCell ref="S50:S51"/>
    <mergeCell ref="U50:U51"/>
    <mergeCell ref="C1:C2"/>
    <mergeCell ref="S1:S2"/>
    <mergeCell ref="U1:U2"/>
    <mergeCell ref="E4:E14"/>
    <mergeCell ref="C18:C19"/>
    <mergeCell ref="S18:S19"/>
    <mergeCell ref="U18:U19"/>
  </mergeCells>
  <dataValidations count="1">
    <dataValidation type="list" allowBlank="1" showInputMessage="1" showErrorMessage="1" errorTitle="Dato inválido" error="Por favor seleccione Sí o No" sqref="S85:S95 S37:S47 S4:S14 C4:C14 S53:S63 S101:S111 S21:S31 C53:C63 C85:C95 C101:C111 C21:C31 S69:S79 C69:C79 C37:C47 S117:S127 C117:C127">
      <formula1>"Sí,No"</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sheetPr>
    <tabColor theme="5" tint="0.39997558519241921"/>
  </sheetPr>
  <dimension ref="A1:Z192"/>
  <sheetViews>
    <sheetView showGridLines="0" zoomScale="55" zoomScaleNormal="55" workbookViewId="0">
      <selection activeCell="AG29" sqref="AG29"/>
    </sheetView>
  </sheetViews>
  <sheetFormatPr baseColWidth="10" defaultRowHeight="14.4"/>
  <cols>
    <col min="1" max="1" width="14.77734375" customWidth="1"/>
    <col min="2" max="2" width="72.21875" customWidth="1"/>
    <col min="3" max="3" width="17.88671875" style="218" customWidth="1"/>
    <col min="4" max="5" width="17.88671875" hidden="1" customWidth="1"/>
    <col min="6" max="6" width="25.21875" customWidth="1"/>
    <col min="7" max="12" width="8.77734375" hidden="1" customWidth="1"/>
    <col min="13" max="13" width="10.88671875" hidden="1" customWidth="1"/>
    <col min="14" max="14" width="11.44140625" hidden="1" customWidth="1"/>
    <col min="15" max="15" width="9.44140625" hidden="1" customWidth="1"/>
    <col min="16" max="16" width="8.6640625" hidden="1" customWidth="1"/>
    <col min="17" max="17" width="10.5546875" hidden="1" customWidth="1"/>
    <col min="18" max="18" width="11.33203125" hidden="1" customWidth="1"/>
    <col min="19" max="19" width="18.21875" style="218" customWidth="1"/>
    <col min="20" max="20" width="15.5546875" style="218" hidden="1" customWidth="1"/>
    <col min="21" max="21" width="25.33203125" style="222" customWidth="1"/>
    <col min="22" max="22" width="13.44140625" style="222" hidden="1" customWidth="1"/>
    <col min="23" max="23" width="11.5546875" style="222"/>
  </cols>
  <sheetData>
    <row r="1" spans="1:23" ht="28.8">
      <c r="A1" s="6"/>
      <c r="B1" s="6"/>
      <c r="C1" s="211" t="s">
        <v>213</v>
      </c>
      <c r="D1" s="42"/>
      <c r="E1" s="42"/>
      <c r="F1" s="25" t="s">
        <v>229</v>
      </c>
      <c r="S1" s="211" t="s">
        <v>155</v>
      </c>
      <c r="U1" s="156" t="s">
        <v>222</v>
      </c>
    </row>
    <row r="2" spans="1:23">
      <c r="A2" s="26" t="str">
        <f>'Tabla Resultados FC'!C42</f>
        <v>EU.1.1</v>
      </c>
      <c r="B2" s="30" t="str">
        <f>'Tabla Resultados FC'!D42</f>
        <v xml:space="preserve"> Renaturalización  (SbN)</v>
      </c>
      <c r="C2" s="212"/>
      <c r="D2" s="42"/>
      <c r="E2" s="42"/>
      <c r="F2" s="128">
        <v>1</v>
      </c>
      <c r="S2" s="212"/>
      <c r="U2" s="157"/>
    </row>
    <row r="3" spans="1:23">
      <c r="A3" s="6"/>
      <c r="B3" s="6"/>
      <c r="C3" s="213"/>
      <c r="D3" s="6"/>
      <c r="E3" s="6"/>
      <c r="F3" s="6"/>
      <c r="G3" s="125"/>
      <c r="H3" s="125"/>
      <c r="I3" s="125"/>
      <c r="J3" s="125"/>
      <c r="K3" s="125"/>
      <c r="L3" s="125"/>
      <c r="M3" s="125"/>
      <c r="N3" s="125"/>
      <c r="O3" s="125"/>
      <c r="P3" s="125"/>
      <c r="Q3" s="125"/>
      <c r="R3" s="125"/>
      <c r="S3" s="213"/>
      <c r="T3" s="213"/>
      <c r="U3" s="223"/>
    </row>
    <row r="4" spans="1:23" ht="28.8">
      <c r="A4" s="203" t="s">
        <v>217</v>
      </c>
      <c r="B4" s="126" t="s">
        <v>200</v>
      </c>
      <c r="C4" s="234" t="s">
        <v>156</v>
      </c>
      <c r="D4" s="116">
        <f>IF(C4="Sí",1)+IF(C4="No",0)</f>
        <v>1</v>
      </c>
      <c r="E4" s="206">
        <f>(COUNTIF(D4:D14,"1"))</f>
        <v>11</v>
      </c>
      <c r="F4" s="127">
        <f>IF(E4=0,(D4*$G$4))+IF(E4=11,(D4*$H$4))+IF(E4=10,(D4*$I$4))+IF(E4=9,(D4*$J$4))+IF(E4=8,(D4*$K$4))+IF(E4=7,(D4*$L$4))+IF(E4=6,(D4*$M$4))+IF(E4=5,(D4*$N$4))+IF(E4=4,(D4*$O$4))+IF(E4=3,(D4*$P$4))+IF(E4=2,(D4*$Q$4))+IF(E4=1,(D4*$R$4))</f>
        <v>9.0909090909090912E-2</v>
      </c>
      <c r="G4" s="117">
        <v>0</v>
      </c>
      <c r="H4" s="117">
        <f>F2/11</f>
        <v>9.0909090909090912E-2</v>
      </c>
      <c r="I4" s="117">
        <f>F2/10</f>
        <v>0.1</v>
      </c>
      <c r="J4" s="117">
        <f>F2/9</f>
        <v>0.1111111111111111</v>
      </c>
      <c r="K4" s="117">
        <f>F2/8</f>
        <v>0.125</v>
      </c>
      <c r="L4" s="117">
        <f>F2/7</f>
        <v>0.14285714285714285</v>
      </c>
      <c r="M4" s="117">
        <f>F2/6</f>
        <v>0.16666666666666666</v>
      </c>
      <c r="N4" s="117">
        <f>F2/5</f>
        <v>0.2</v>
      </c>
      <c r="O4" s="117">
        <f>F2/4</f>
        <v>0.25</v>
      </c>
      <c r="P4" s="117">
        <f>F2/3</f>
        <v>0.33333333333333331</v>
      </c>
      <c r="Q4" s="117">
        <f>F2/2</f>
        <v>0.5</v>
      </c>
      <c r="R4" s="117">
        <f>F2/1</f>
        <v>1</v>
      </c>
      <c r="S4" s="234" t="s">
        <v>156</v>
      </c>
      <c r="T4" s="235">
        <f>IF(S4="Sí",1)+IF(S4="No",0)</f>
        <v>1</v>
      </c>
      <c r="U4" s="236">
        <f>F4*T4</f>
        <v>9.0909090909090912E-2</v>
      </c>
    </row>
    <row r="5" spans="1:23" ht="28.8">
      <c r="A5" s="204"/>
      <c r="B5" s="126" t="s">
        <v>204</v>
      </c>
      <c r="C5" s="234" t="s">
        <v>156</v>
      </c>
      <c r="D5" s="116">
        <f t="shared" ref="D5:D9" si="0">IF(C5="Sí",1)+IF(C5="No",0)</f>
        <v>1</v>
      </c>
      <c r="E5" s="207"/>
      <c r="F5" s="127">
        <f>IF(E4=0,(D5*$G$4))+IF(E4=11,(D5*$H$4))+IF(E4=10,(D5*$I$4))+IF(E4=9,(D5*$J$4))+IF(E4=8,(D5*$K$4))+IF(E4=7,(D5*$L$4))+IF(E4=6,(D5*$M$4))+IF(E4=5,(D5*$N$4))+IF(E4=4,(D5*$O$4))+IF(E4=3,(D5*$P$4))+IF(E4=2,(D5*$Q$4))+IF(E4=1,(D5*$R$4))</f>
        <v>9.0909090909090912E-2</v>
      </c>
      <c r="G5" s="117"/>
      <c r="H5" s="117"/>
      <c r="I5" s="117"/>
      <c r="J5" s="117"/>
      <c r="K5" s="117"/>
      <c r="L5" s="117"/>
      <c r="M5" s="117"/>
      <c r="N5" s="117"/>
      <c r="O5" s="117"/>
      <c r="P5" s="117"/>
      <c r="Q5" s="117"/>
      <c r="R5" s="117"/>
      <c r="S5" s="234" t="s">
        <v>156</v>
      </c>
      <c r="T5" s="235">
        <f t="shared" ref="T5:T14" si="1">IF(S5="Sí",1)+IF(S5="No",0)</f>
        <v>1</v>
      </c>
      <c r="U5" s="236">
        <f t="shared" ref="U5:U14" si="2">F5*T5</f>
        <v>9.0909090909090912E-2</v>
      </c>
    </row>
    <row r="6" spans="1:23" ht="28.8">
      <c r="A6" s="205"/>
      <c r="B6" s="126" t="s">
        <v>208</v>
      </c>
      <c r="C6" s="234" t="s">
        <v>156</v>
      </c>
      <c r="D6" s="116">
        <f t="shared" si="0"/>
        <v>1</v>
      </c>
      <c r="E6" s="207"/>
      <c r="F6" s="127">
        <f>IF(E4=0,(D6*$G$4))+IF(E4=11,(D6*$H$4))+IF(E4=10,(D6*$I$4))+IF(E4=9,(D6*$J$4))+IF(E4=8,(D6*$K$4))+IF(E4=7,(D6*$L$4))+IF(E4=6,(D6*$M$4))+IF(E4=5,(D6*$N$4))+IF(E4=4,(D6*$O$4))+IF(E4=3,(D6*$P$4))+IF(E4=2,(D6*$Q$4))+IF(E4=1,(D6*$R$4))</f>
        <v>9.0909090909090912E-2</v>
      </c>
      <c r="G6" s="117"/>
      <c r="H6" s="117"/>
      <c r="I6" s="117"/>
      <c r="J6" s="117"/>
      <c r="K6" s="117"/>
      <c r="L6" s="117"/>
      <c r="M6" s="117"/>
      <c r="N6" s="117"/>
      <c r="O6" s="117"/>
      <c r="P6" s="117"/>
      <c r="Q6" s="117"/>
      <c r="R6" s="117"/>
      <c r="S6" s="234" t="s">
        <v>156</v>
      </c>
      <c r="T6" s="235">
        <f t="shared" si="1"/>
        <v>1</v>
      </c>
      <c r="U6" s="236">
        <f t="shared" si="2"/>
        <v>9.0909090909090912E-2</v>
      </c>
    </row>
    <row r="7" spans="1:23" ht="28.8">
      <c r="A7" s="203" t="s">
        <v>218</v>
      </c>
      <c r="B7" s="126" t="s">
        <v>201</v>
      </c>
      <c r="C7" s="234" t="s">
        <v>156</v>
      </c>
      <c r="D7" s="116">
        <f t="shared" si="0"/>
        <v>1</v>
      </c>
      <c r="E7" s="207"/>
      <c r="F7" s="127">
        <f>IF(E4=0,(D7*$G$4))+IF(E4=11,(D7*$H$4))+IF(E4=10,(D7*$I$4))+IF(E4=9,(D7*$J$4))+IF(E4=8,(D7*$K$4))+IF(E4=7,(D7*$L$4))+IF(E4=6,(D7*$M$4))+IF(E4=5,(D7*$N$4))+IF(E4=4,(D7*$O$4))+IF(E4=3,(D7*$P$4))+IF(E4=2,(D7*$Q$4))+IF(E4=1,(D7*$R$4))</f>
        <v>9.0909090909090912E-2</v>
      </c>
      <c r="G7" s="117"/>
      <c r="H7" s="117"/>
      <c r="I7" s="117"/>
      <c r="J7" s="117"/>
      <c r="K7" s="117"/>
      <c r="L7" s="117"/>
      <c r="M7" s="117"/>
      <c r="N7" s="117"/>
      <c r="O7" s="117"/>
      <c r="P7" s="117"/>
      <c r="Q7" s="117"/>
      <c r="R7" s="117"/>
      <c r="S7" s="234" t="s">
        <v>156</v>
      </c>
      <c r="T7" s="235">
        <f t="shared" si="1"/>
        <v>1</v>
      </c>
      <c r="U7" s="236">
        <f t="shared" si="2"/>
        <v>9.0909090909090912E-2</v>
      </c>
    </row>
    <row r="8" spans="1:23">
      <c r="A8" s="204"/>
      <c r="B8" s="126" t="s">
        <v>205</v>
      </c>
      <c r="C8" s="234" t="s">
        <v>156</v>
      </c>
      <c r="D8" s="116">
        <f t="shared" si="0"/>
        <v>1</v>
      </c>
      <c r="E8" s="207"/>
      <c r="F8" s="127">
        <f>IF(E4=0,(D8*$G$4))+IF(E4=11,(D8*$H$4))+IF(E4=10,(D8*$I$4))+IF(E4=9,(D8*$J$4))+IF(E4=8,(D8*$K$4))+IF(E4=7,(D8*$L$4))+IF(E4=6,(D8*$M$4))+IF(E4=5,(D8*$N$4))+IF(E4=4,(D8*$O$4))+IF(E4=3,(D8*$P$4))+IF(E4=2,(D8*$Q$4))+IF(E4=1,(D8*$R$4))</f>
        <v>9.0909090909090912E-2</v>
      </c>
      <c r="G8" s="117"/>
      <c r="H8" s="117"/>
      <c r="I8" s="117"/>
      <c r="J8" s="117"/>
      <c r="K8" s="117"/>
      <c r="L8" s="117"/>
      <c r="M8" s="117"/>
      <c r="N8" s="117"/>
      <c r="O8" s="117"/>
      <c r="P8" s="117"/>
      <c r="Q8" s="117"/>
      <c r="R8" s="117"/>
      <c r="S8" s="234" t="s">
        <v>156</v>
      </c>
      <c r="T8" s="235">
        <f t="shared" si="1"/>
        <v>1</v>
      </c>
      <c r="U8" s="236">
        <f t="shared" si="2"/>
        <v>9.0909090909090912E-2</v>
      </c>
    </row>
    <row r="9" spans="1:23">
      <c r="A9" s="205"/>
      <c r="B9" s="126" t="s">
        <v>209</v>
      </c>
      <c r="C9" s="234" t="s">
        <v>156</v>
      </c>
      <c r="D9" s="116">
        <f t="shared" si="0"/>
        <v>1</v>
      </c>
      <c r="E9" s="207"/>
      <c r="F9" s="127">
        <f>IF(E4=0,(D9*$G$4))+IF(E4=11,(D9*$H$4))+IF(E4=10,(D9*$I$4))+IF(E4=9,(D9*$J$4))+IF(E4=8,(D9*$K$4))+IF(E4=7,(D9*$L$4))+IF(E4=6,(D9*$M$4))+IF(E4=5,(D9*$N$4))+IF(E4=4,(D9*$O$4))+IF(E4=3,(D9*$P$4))+IF(E4=2,(D9*$Q$4))+IF(E4=1,(D9*$R$4))</f>
        <v>9.0909090909090912E-2</v>
      </c>
      <c r="G9" s="117"/>
      <c r="H9" s="117"/>
      <c r="I9" s="117"/>
      <c r="J9" s="117"/>
      <c r="K9" s="117"/>
      <c r="L9" s="117"/>
      <c r="M9" s="117"/>
      <c r="N9" s="117"/>
      <c r="O9" s="117"/>
      <c r="P9" s="117"/>
      <c r="Q9" s="117"/>
      <c r="R9" s="117"/>
      <c r="S9" s="234" t="s">
        <v>156</v>
      </c>
      <c r="T9" s="235">
        <f t="shared" si="1"/>
        <v>1</v>
      </c>
      <c r="U9" s="236">
        <f t="shared" si="2"/>
        <v>9.0909090909090912E-2</v>
      </c>
    </row>
    <row r="10" spans="1:23" ht="28.8">
      <c r="A10" s="203" t="s">
        <v>219</v>
      </c>
      <c r="B10" s="126" t="s">
        <v>202</v>
      </c>
      <c r="C10" s="234" t="s">
        <v>156</v>
      </c>
      <c r="D10" s="116">
        <f>IF(C10="Sí",1)+IF(C10="No",0)</f>
        <v>1</v>
      </c>
      <c r="E10" s="207"/>
      <c r="F10" s="127">
        <f>IF(E4=0,(D10*$G$4))+IF(E4=11,(D10*$H$4))+IF(E4=10,(D10*$I$4))+IF(E4=9,(D10*$J$4))+IF(E4=8,(D10*$K$4))+IF(E4=7,(D10*$L$4))+IF(E4=6,(D10*$M$4))+IF(E4=5,(D10*$N$4))+IF(E4=4,(D10*$O$4))+IF(E4=3,(D10*$P$4))+IF(E4=2,(D10*$Q$4))+IF(E4=1,(D10*$R$4))</f>
        <v>9.0909090909090912E-2</v>
      </c>
      <c r="G10" s="117"/>
      <c r="H10" s="117"/>
      <c r="I10" s="117"/>
      <c r="J10" s="117"/>
      <c r="K10" s="117"/>
      <c r="L10" s="117"/>
      <c r="M10" s="117"/>
      <c r="N10" s="117"/>
      <c r="O10" s="117"/>
      <c r="P10" s="117"/>
      <c r="Q10" s="117"/>
      <c r="R10" s="117"/>
      <c r="S10" s="234" t="s">
        <v>156</v>
      </c>
      <c r="T10" s="235">
        <f t="shared" si="1"/>
        <v>1</v>
      </c>
      <c r="U10" s="236">
        <f t="shared" si="2"/>
        <v>9.0909090909090912E-2</v>
      </c>
    </row>
    <row r="11" spans="1:23" ht="14.4" customHeight="1">
      <c r="A11" s="205"/>
      <c r="B11" s="126" t="s">
        <v>206</v>
      </c>
      <c r="C11" s="234" t="s">
        <v>156</v>
      </c>
      <c r="D11" s="116">
        <f>IF(C11="Sí",1)+IF(C11="No",0)</f>
        <v>1</v>
      </c>
      <c r="E11" s="207"/>
      <c r="F11" s="127">
        <f>IF(E4=0,(D11*$G$4))+IF(E4=11,(D11*$H$4))+IF(E4=10,(D11*$I$4))+IF(E4=9,(D11*$J$4))+IF(E4=8,(D11*$K$4))+IF(E4=7,(D11*$L$4))+IF(E4=6,(D11*$M$4))+IF(E4=5,(D11*$N$4))+IF(E4=4,(D11*$O$4))+IF(E4=3,(D11*$P$4))+IF(E4=2,(D11*$Q$4))+IF(E4=1,(D11*$R$4))</f>
        <v>9.0909090909090912E-2</v>
      </c>
      <c r="G11" s="117"/>
      <c r="H11" s="117"/>
      <c r="I11" s="117"/>
      <c r="J11" s="117"/>
      <c r="K11" s="117"/>
      <c r="L11" s="117"/>
      <c r="M11" s="117"/>
      <c r="N11" s="117"/>
      <c r="O11" s="117"/>
      <c r="P11" s="117"/>
      <c r="Q11" s="117"/>
      <c r="R11" s="117"/>
      <c r="S11" s="234" t="s">
        <v>156</v>
      </c>
      <c r="T11" s="235">
        <f t="shared" si="1"/>
        <v>1</v>
      </c>
      <c r="U11" s="236">
        <f t="shared" si="2"/>
        <v>9.0909090909090912E-2</v>
      </c>
    </row>
    <row r="12" spans="1:23">
      <c r="A12" s="203" t="s">
        <v>220</v>
      </c>
      <c r="B12" s="126" t="s">
        <v>203</v>
      </c>
      <c r="C12" s="234" t="s">
        <v>156</v>
      </c>
      <c r="D12" s="116">
        <f>IF(C12="Sí",1)+IF(C12="No",0)</f>
        <v>1</v>
      </c>
      <c r="E12" s="207"/>
      <c r="F12" s="127">
        <f>IF(E4=0,(D12*$G$4))+IF(E4=11,(D12*$H$4))+IF(E4=10,(D12*$I$4))+IF(E4=9,(D12*$J$4))+IF(E4=8,(D12*$K$4))+IF(E4=7,(D12*$L$4))+IF(E4=6,(D12*$M$4))+IF(E4=5,(D12*$N$4))+IF(E4=4,(D12*$O$4))+IF(E4=3,(D12*$P$4))+IF(E4=2,(D12*$Q$4))+IF(E4=1,(D12*$R$4))</f>
        <v>9.0909090909090912E-2</v>
      </c>
      <c r="G12" s="117"/>
      <c r="H12" s="117"/>
      <c r="I12" s="117"/>
      <c r="J12" s="117"/>
      <c r="K12" s="117"/>
      <c r="L12" s="117"/>
      <c r="M12" s="117"/>
      <c r="N12" s="117"/>
      <c r="O12" s="117"/>
      <c r="P12" s="117"/>
      <c r="Q12" s="117"/>
      <c r="R12" s="117"/>
      <c r="S12" s="234" t="s">
        <v>156</v>
      </c>
      <c r="T12" s="235">
        <f t="shared" si="1"/>
        <v>1</v>
      </c>
      <c r="U12" s="236">
        <f t="shared" si="2"/>
        <v>9.0909090909090912E-2</v>
      </c>
    </row>
    <row r="13" spans="1:23" ht="15" customHeight="1" thickBot="1">
      <c r="A13" s="204"/>
      <c r="B13" s="126" t="s">
        <v>207</v>
      </c>
      <c r="C13" s="234" t="s">
        <v>156</v>
      </c>
      <c r="D13" s="116">
        <f>IF(C13="Sí",1)+IF(C13="No",0)</f>
        <v>1</v>
      </c>
      <c r="E13" s="207"/>
      <c r="F13" s="127">
        <f>IF(E4=0,(D13*$G$4))+IF(E4=11,(D13*$H$4))+IF(E4=10,(D13*$I$4))+IF(E4=9,(D13*$J$4))+IF(E4=8,(D13*$K$4))+IF(E4=7,(D13*$L$4))+IF(E4=6,(D13*$M$4))+IF(E4=5,(D13*$N$4))+IF(E4=4,(D13*$O$4))+IF(E4=3,(D13*$P$4))+IF(E4=2,(D13*$Q$4))+IF(E4=1,(D13*$R$4))</f>
        <v>9.0909090909090912E-2</v>
      </c>
      <c r="G13" s="117"/>
      <c r="H13" s="117"/>
      <c r="I13" s="117"/>
      <c r="J13" s="117"/>
      <c r="K13" s="117"/>
      <c r="L13" s="117"/>
      <c r="M13" s="117"/>
      <c r="N13" s="117"/>
      <c r="O13" s="117"/>
      <c r="P13" s="117"/>
      <c r="Q13" s="117"/>
      <c r="R13" s="117"/>
      <c r="S13" s="234" t="s">
        <v>156</v>
      </c>
      <c r="T13" s="235">
        <f t="shared" si="1"/>
        <v>1</v>
      </c>
      <c r="U13" s="236">
        <f t="shared" si="2"/>
        <v>9.0909090909090912E-2</v>
      </c>
    </row>
    <row r="14" spans="1:23" ht="29.4" thickBot="1">
      <c r="A14" s="205"/>
      <c r="B14" s="126" t="s">
        <v>210</v>
      </c>
      <c r="C14" s="234" t="s">
        <v>156</v>
      </c>
      <c r="D14" s="116">
        <f t="shared" ref="D14" si="3">IF(C14="Sí",1)+IF(C14="No",0)</f>
        <v>1</v>
      </c>
      <c r="E14" s="208"/>
      <c r="F14" s="127">
        <f>IF(E4=0,(D14*$G$4))+IF(E4=11,(D14*$H$4))+IF(E4=10,(D14*$I$4))+IF(E4=9,(D14*$J$4))+IF(E4=8,(D14*$K$4))+IF(E4=7,(D14*$L$4))+IF(E4=6,(D14*$M$4))+IF(E4=5,(D14*$N$4))+IF(E4=4,(D14*$O$4))+IF(E4=3,(D14*$P$4))+IF(E4=2,(D14*$Q$4))+IF(E4=1,(D14*$R$4))</f>
        <v>9.0909090909090912E-2</v>
      </c>
      <c r="G14" s="117"/>
      <c r="H14" s="117"/>
      <c r="I14" s="117"/>
      <c r="J14" s="117"/>
      <c r="K14" s="117"/>
      <c r="L14" s="117"/>
      <c r="M14" s="117"/>
      <c r="N14" s="117"/>
      <c r="O14" s="117"/>
      <c r="P14" s="117"/>
      <c r="Q14" s="117"/>
      <c r="R14" s="117"/>
      <c r="S14" s="234" t="s">
        <v>156</v>
      </c>
      <c r="T14" s="235">
        <f t="shared" si="1"/>
        <v>1</v>
      </c>
      <c r="U14" s="236">
        <f t="shared" si="2"/>
        <v>9.0909090909090912E-2</v>
      </c>
      <c r="V14" s="226">
        <f>U15</f>
        <v>1.0000000000000002</v>
      </c>
      <c r="W14" s="227">
        <f>IF(U15&gt;=70%,(U15))+IF(U15&lt;=70%,70%)</f>
        <v>1.0000000000000002</v>
      </c>
    </row>
    <row r="15" spans="1:23">
      <c r="A15" s="6"/>
      <c r="B15" s="5"/>
      <c r="C15" s="217"/>
      <c r="D15" s="5"/>
      <c r="E15" s="5"/>
      <c r="F15" s="5"/>
      <c r="G15" s="5"/>
      <c r="H15" s="5"/>
      <c r="I15" s="5"/>
      <c r="J15" s="5"/>
      <c r="K15" s="5"/>
      <c r="L15" s="5"/>
      <c r="M15" s="5"/>
      <c r="N15" s="5"/>
      <c r="O15" s="5"/>
      <c r="P15" s="56"/>
      <c r="Q15" s="56"/>
      <c r="R15" s="56"/>
      <c r="S15" s="217"/>
      <c r="T15" s="217"/>
      <c r="U15" s="228">
        <f>SUM(U4:U14)</f>
        <v>1.0000000000000002</v>
      </c>
    </row>
    <row r="16" spans="1:23">
      <c r="B16" s="5"/>
      <c r="C16" s="217"/>
      <c r="D16" s="5"/>
      <c r="E16" s="5"/>
      <c r="F16" s="5"/>
      <c r="G16" s="5"/>
      <c r="H16" s="5"/>
      <c r="I16" s="5"/>
      <c r="J16" s="5"/>
      <c r="K16" s="5"/>
      <c r="L16" s="5"/>
      <c r="M16" s="5"/>
      <c r="N16" s="5"/>
      <c r="O16" s="5"/>
      <c r="P16" s="5"/>
      <c r="Q16" s="16"/>
      <c r="R16" s="16"/>
      <c r="T16" s="217"/>
    </row>
    <row r="18" spans="1:23" ht="28.8">
      <c r="A18" s="6"/>
      <c r="B18" s="6"/>
      <c r="C18" s="211" t="s">
        <v>213</v>
      </c>
      <c r="D18" s="42"/>
      <c r="E18" s="42"/>
      <c r="F18" s="25" t="s">
        <v>229</v>
      </c>
      <c r="S18" s="211" t="s">
        <v>155</v>
      </c>
      <c r="U18" s="156" t="s">
        <v>222</v>
      </c>
    </row>
    <row r="19" spans="1:23">
      <c r="A19" s="26" t="str">
        <f>'Tabla Resultados FC'!C43</f>
        <v>EU.1.2</v>
      </c>
      <c r="B19" s="30" t="str">
        <f>'Tabla Resultados FC'!D43</f>
        <v>Confort urbano. Diseño urbano basado en la Naturaleza. I-VA</v>
      </c>
      <c r="C19" s="212"/>
      <c r="D19" s="42"/>
      <c r="E19" s="42"/>
      <c r="F19" s="128">
        <v>1</v>
      </c>
      <c r="S19" s="212"/>
      <c r="U19" s="157"/>
    </row>
    <row r="20" spans="1:23">
      <c r="A20" s="6"/>
      <c r="B20" s="6"/>
      <c r="C20" s="213"/>
      <c r="D20" s="6"/>
      <c r="E20" s="6"/>
      <c r="F20" s="6"/>
      <c r="G20" s="125"/>
      <c r="H20" s="125"/>
      <c r="I20" s="125"/>
      <c r="J20" s="125"/>
      <c r="K20" s="125"/>
      <c r="L20" s="125"/>
      <c r="M20" s="125"/>
      <c r="N20" s="125"/>
      <c r="O20" s="125"/>
      <c r="P20" s="125"/>
      <c r="Q20" s="125"/>
      <c r="R20" s="125"/>
      <c r="S20" s="213"/>
      <c r="T20" s="213"/>
      <c r="U20" s="223"/>
    </row>
    <row r="21" spans="1:23" ht="28.8">
      <c r="A21" s="203" t="s">
        <v>217</v>
      </c>
      <c r="B21" s="126" t="s">
        <v>200</v>
      </c>
      <c r="C21" s="234" t="s">
        <v>156</v>
      </c>
      <c r="D21" s="116">
        <f>IF(C21="Sí",1)+IF(C21="No",0)</f>
        <v>1</v>
      </c>
      <c r="E21" s="206">
        <f>(COUNTIF(D21:D31,"1"))</f>
        <v>11</v>
      </c>
      <c r="F21" s="127">
        <f>IF(E21=0,(D21*$G$4))+IF(E21=11,(D21*$H$4))+IF(E21=10,(D21*$I$4))+IF(E21=9,(D21*$J$4))+IF(E21=8,(D21*$K$4))+IF(E21=7,(D21*$L$4))+IF(E21=6,(D21*$M$4))+IF(E21=5,(D21*$N$4))+IF(E21=4,(D21*$O$4))+IF(E21=3,(D21*$P$4))+IF(E21=2,(D21*$Q$4))+IF(E21=1,(D21*$R$4))</f>
        <v>9.0909090909090912E-2</v>
      </c>
      <c r="G21" s="117">
        <v>0</v>
      </c>
      <c r="H21" s="117">
        <f>F19/11</f>
        <v>9.0909090909090912E-2</v>
      </c>
      <c r="I21" s="117">
        <f>F19/10</f>
        <v>0.1</v>
      </c>
      <c r="J21" s="117">
        <f>F19/9</f>
        <v>0.1111111111111111</v>
      </c>
      <c r="K21" s="117">
        <f>F19/8</f>
        <v>0.125</v>
      </c>
      <c r="L21" s="117">
        <f>F19/7</f>
        <v>0.14285714285714285</v>
      </c>
      <c r="M21" s="117">
        <f>F19/6</f>
        <v>0.16666666666666666</v>
      </c>
      <c r="N21" s="117">
        <f>F19/5</f>
        <v>0.2</v>
      </c>
      <c r="O21" s="117">
        <f>F19/4</f>
        <v>0.25</v>
      </c>
      <c r="P21" s="117">
        <f>F19/3</f>
        <v>0.33333333333333331</v>
      </c>
      <c r="Q21" s="117">
        <f>F19/2</f>
        <v>0.5</v>
      </c>
      <c r="R21" s="117">
        <f>F19/1</f>
        <v>1</v>
      </c>
      <c r="S21" s="234" t="s">
        <v>156</v>
      </c>
      <c r="T21" s="235">
        <f>IF(S21="Sí",1)+IF(S21="No",0)</f>
        <v>1</v>
      </c>
      <c r="U21" s="236">
        <f>F21*T21</f>
        <v>9.0909090909090912E-2</v>
      </c>
    </row>
    <row r="22" spans="1:23" ht="28.8">
      <c r="A22" s="204"/>
      <c r="B22" s="126" t="s">
        <v>204</v>
      </c>
      <c r="C22" s="234" t="s">
        <v>156</v>
      </c>
      <c r="D22" s="116">
        <f t="shared" ref="D22:D26" si="4">IF(C22="Sí",1)+IF(C22="No",0)</f>
        <v>1</v>
      </c>
      <c r="E22" s="207"/>
      <c r="F22" s="127">
        <f>IF(E21=0,(D22*$G$4))+IF(E21=11,(D22*$H$4))+IF(E21=10,(D22*$I$4))+IF(E21=9,(D22*$J$4))+IF(E21=8,(D22*$K$4))+IF(E21=7,(D22*$L$4))+IF(E21=6,(D22*$M$4))+IF(E21=5,(D22*$N$4))+IF(E21=4,(D22*$O$4))+IF(E21=3,(D22*$P$4))+IF(E21=2,(D22*$Q$4))+IF(E21=1,(D22*$R$4))</f>
        <v>9.0909090909090912E-2</v>
      </c>
      <c r="G22" s="117"/>
      <c r="H22" s="117"/>
      <c r="I22" s="117"/>
      <c r="J22" s="117"/>
      <c r="K22" s="117"/>
      <c r="L22" s="117"/>
      <c r="M22" s="117"/>
      <c r="N22" s="117"/>
      <c r="O22" s="117"/>
      <c r="P22" s="117"/>
      <c r="Q22" s="117"/>
      <c r="R22" s="117"/>
      <c r="S22" s="234" t="s">
        <v>156</v>
      </c>
      <c r="T22" s="235">
        <f t="shared" ref="T22:T31" si="5">IF(S22="Sí",1)+IF(S22="No",0)</f>
        <v>1</v>
      </c>
      <c r="U22" s="236">
        <f t="shared" ref="U22:U31" si="6">F22*T22</f>
        <v>9.0909090909090912E-2</v>
      </c>
    </row>
    <row r="23" spans="1:23" ht="28.8">
      <c r="A23" s="205"/>
      <c r="B23" s="126" t="s">
        <v>208</v>
      </c>
      <c r="C23" s="234" t="s">
        <v>156</v>
      </c>
      <c r="D23" s="116">
        <f t="shared" si="4"/>
        <v>1</v>
      </c>
      <c r="E23" s="207"/>
      <c r="F23" s="127">
        <f>IF(E21=0,(D23*$G$4))+IF(E21=11,(D23*$H$4))+IF(E21=10,(D23*$I$4))+IF(E21=9,(D23*$J$4))+IF(E21=8,(D23*$K$4))+IF(E21=7,(D23*$L$4))+IF(E21=6,(D23*$M$4))+IF(E21=5,(D23*$N$4))+IF(E21=4,(D23*$O$4))+IF(E21=3,(D23*$P$4))+IF(E21=2,(D23*$Q$4))+IF(E21=1,(D23*$R$4))</f>
        <v>9.0909090909090912E-2</v>
      </c>
      <c r="G23" s="117"/>
      <c r="H23" s="117"/>
      <c r="I23" s="117"/>
      <c r="J23" s="117"/>
      <c r="K23" s="117"/>
      <c r="L23" s="117"/>
      <c r="M23" s="117"/>
      <c r="N23" s="117"/>
      <c r="O23" s="117"/>
      <c r="P23" s="117"/>
      <c r="Q23" s="117"/>
      <c r="R23" s="117"/>
      <c r="S23" s="234" t="s">
        <v>156</v>
      </c>
      <c r="T23" s="235">
        <f t="shared" si="5"/>
        <v>1</v>
      </c>
      <c r="U23" s="236">
        <f t="shared" si="6"/>
        <v>9.0909090909090912E-2</v>
      </c>
    </row>
    <row r="24" spans="1:23" ht="28.8">
      <c r="A24" s="203" t="s">
        <v>218</v>
      </c>
      <c r="B24" s="126" t="s">
        <v>201</v>
      </c>
      <c r="C24" s="234" t="s">
        <v>156</v>
      </c>
      <c r="D24" s="116">
        <f t="shared" si="4"/>
        <v>1</v>
      </c>
      <c r="E24" s="207"/>
      <c r="F24" s="127">
        <f>IF(E21=0,(D24*$G$4))+IF(E21=11,(D24*$H$4))+IF(E21=10,(D24*$I$4))+IF(E21=9,(D24*$J$4))+IF(E21=8,(D24*$K$4))+IF(E21=7,(D24*$L$4))+IF(E21=6,(D24*$M$4))+IF(E21=5,(D24*$N$4))+IF(E21=4,(D24*$O$4))+IF(E21=3,(D24*$P$4))+IF(E21=2,(D24*$Q$4))+IF(E21=1,(D24*$R$4))</f>
        <v>9.0909090909090912E-2</v>
      </c>
      <c r="G24" s="117"/>
      <c r="H24" s="117"/>
      <c r="I24" s="117"/>
      <c r="J24" s="117"/>
      <c r="K24" s="117"/>
      <c r="L24" s="117"/>
      <c r="M24" s="117"/>
      <c r="N24" s="117"/>
      <c r="O24" s="117"/>
      <c r="P24" s="117"/>
      <c r="Q24" s="117"/>
      <c r="R24" s="117"/>
      <c r="S24" s="234" t="s">
        <v>156</v>
      </c>
      <c r="T24" s="235">
        <f t="shared" si="5"/>
        <v>1</v>
      </c>
      <c r="U24" s="236">
        <f t="shared" si="6"/>
        <v>9.0909090909090912E-2</v>
      </c>
    </row>
    <row r="25" spans="1:23">
      <c r="A25" s="204"/>
      <c r="B25" s="126" t="s">
        <v>205</v>
      </c>
      <c r="C25" s="234" t="s">
        <v>156</v>
      </c>
      <c r="D25" s="116">
        <f t="shared" si="4"/>
        <v>1</v>
      </c>
      <c r="E25" s="207"/>
      <c r="F25" s="127">
        <f>IF(E21=0,(D25*$G$4))+IF(E21=11,(D25*$H$4))+IF(E21=10,(D25*$I$4))+IF(E21=9,(D25*$J$4))+IF(E21=8,(D25*$K$4))+IF(E21=7,(D25*$L$4))+IF(E21=6,(D25*$M$4))+IF(E21=5,(D25*$N$4))+IF(E21=4,(D25*$O$4))+IF(E21=3,(D25*$P$4))+IF(E21=2,(D25*$Q$4))+IF(E21=1,(D25*$R$4))</f>
        <v>9.0909090909090912E-2</v>
      </c>
      <c r="G25" s="117"/>
      <c r="H25" s="117"/>
      <c r="I25" s="117"/>
      <c r="J25" s="117"/>
      <c r="K25" s="117"/>
      <c r="L25" s="117"/>
      <c r="M25" s="117"/>
      <c r="N25" s="117"/>
      <c r="O25" s="117"/>
      <c r="P25" s="117"/>
      <c r="Q25" s="117"/>
      <c r="R25" s="117"/>
      <c r="S25" s="234" t="s">
        <v>156</v>
      </c>
      <c r="T25" s="235">
        <f t="shared" si="5"/>
        <v>1</v>
      </c>
      <c r="U25" s="236">
        <f t="shared" si="6"/>
        <v>9.0909090909090912E-2</v>
      </c>
    </row>
    <row r="26" spans="1:23">
      <c r="A26" s="205"/>
      <c r="B26" s="126" t="s">
        <v>209</v>
      </c>
      <c r="C26" s="234" t="s">
        <v>156</v>
      </c>
      <c r="D26" s="116">
        <f t="shared" si="4"/>
        <v>1</v>
      </c>
      <c r="E26" s="207"/>
      <c r="F26" s="127">
        <f>IF(E21=0,(D26*$G$4))+IF(E21=11,(D26*$H$4))+IF(E21=10,(D26*$I$4))+IF(E21=9,(D26*$J$4))+IF(E21=8,(D26*$K$4))+IF(E21=7,(D26*$L$4))+IF(E21=6,(D26*$M$4))+IF(E21=5,(D26*$N$4))+IF(E21=4,(D26*$O$4))+IF(E21=3,(D26*$P$4))+IF(E21=2,(D26*$Q$4))+IF(E21=1,(D26*$R$4))</f>
        <v>9.0909090909090912E-2</v>
      </c>
      <c r="G26" s="117"/>
      <c r="H26" s="117"/>
      <c r="I26" s="117"/>
      <c r="J26" s="117"/>
      <c r="K26" s="117"/>
      <c r="L26" s="117"/>
      <c r="M26" s="117"/>
      <c r="N26" s="117"/>
      <c r="O26" s="117"/>
      <c r="P26" s="117"/>
      <c r="Q26" s="117"/>
      <c r="R26" s="117"/>
      <c r="S26" s="234" t="s">
        <v>156</v>
      </c>
      <c r="T26" s="235">
        <f t="shared" si="5"/>
        <v>1</v>
      </c>
      <c r="U26" s="236">
        <f t="shared" si="6"/>
        <v>9.0909090909090912E-2</v>
      </c>
    </row>
    <row r="27" spans="1:23" ht="28.8">
      <c r="A27" s="203" t="s">
        <v>219</v>
      </c>
      <c r="B27" s="126" t="s">
        <v>202</v>
      </c>
      <c r="C27" s="234" t="s">
        <v>156</v>
      </c>
      <c r="D27" s="116">
        <f>IF(C27="Sí",1)+IF(C27="No",0)</f>
        <v>1</v>
      </c>
      <c r="E27" s="207"/>
      <c r="F27" s="127">
        <f>IF(E21=0,(D27*$G$4))+IF(E21=11,(D27*$H$4))+IF(E21=10,(D27*$I$4))+IF(E21=9,(D27*$J$4))+IF(E21=8,(D27*$K$4))+IF(E21=7,(D27*$L$4))+IF(E21=6,(D27*$M$4))+IF(E21=5,(D27*$N$4))+IF(E21=4,(D27*$O$4))+IF(E21=3,(D27*$P$4))+IF(E21=2,(D27*$Q$4))+IF(E21=1,(D27*$R$4))</f>
        <v>9.0909090909090912E-2</v>
      </c>
      <c r="G27" s="117"/>
      <c r="H27" s="117"/>
      <c r="I27" s="117"/>
      <c r="J27" s="117"/>
      <c r="K27" s="117"/>
      <c r="L27" s="117"/>
      <c r="M27" s="117"/>
      <c r="N27" s="117"/>
      <c r="O27" s="117"/>
      <c r="P27" s="117"/>
      <c r="Q27" s="117"/>
      <c r="R27" s="117"/>
      <c r="S27" s="234" t="s">
        <v>156</v>
      </c>
      <c r="T27" s="235">
        <f t="shared" si="5"/>
        <v>1</v>
      </c>
      <c r="U27" s="236">
        <f t="shared" si="6"/>
        <v>9.0909090909090912E-2</v>
      </c>
    </row>
    <row r="28" spans="1:23" ht="28.8">
      <c r="A28" s="205"/>
      <c r="B28" s="126" t="s">
        <v>206</v>
      </c>
      <c r="C28" s="234" t="s">
        <v>156</v>
      </c>
      <c r="D28" s="116">
        <f>IF(C28="Sí",1)+IF(C28="No",0)</f>
        <v>1</v>
      </c>
      <c r="E28" s="207"/>
      <c r="F28" s="127">
        <f>IF(E21=0,(D28*$G$4))+IF(E21=11,(D28*$H$4))+IF(E21=10,(D28*$I$4))+IF(E21=9,(D28*$J$4))+IF(E21=8,(D28*$K$4))+IF(E21=7,(D28*$L$4))+IF(E21=6,(D28*$M$4))+IF(E21=5,(D28*$N$4))+IF(E21=4,(D28*$O$4))+IF(E21=3,(D28*$P$4))+IF(E21=2,(D28*$Q$4))+IF(E21=1,(D28*$R$4))</f>
        <v>9.0909090909090912E-2</v>
      </c>
      <c r="G28" s="117"/>
      <c r="H28" s="117"/>
      <c r="I28" s="117"/>
      <c r="J28" s="117"/>
      <c r="K28" s="117"/>
      <c r="L28" s="117"/>
      <c r="M28" s="117"/>
      <c r="N28" s="117"/>
      <c r="O28" s="117"/>
      <c r="P28" s="117"/>
      <c r="Q28" s="117"/>
      <c r="R28" s="117"/>
      <c r="S28" s="234" t="s">
        <v>156</v>
      </c>
      <c r="T28" s="235">
        <f t="shared" si="5"/>
        <v>1</v>
      </c>
      <c r="U28" s="236">
        <f t="shared" si="6"/>
        <v>9.0909090909090912E-2</v>
      </c>
    </row>
    <row r="29" spans="1:23">
      <c r="A29" s="203" t="s">
        <v>220</v>
      </c>
      <c r="B29" s="126" t="s">
        <v>203</v>
      </c>
      <c r="C29" s="234" t="s">
        <v>156</v>
      </c>
      <c r="D29" s="116">
        <f>IF(C29="Sí",1)+IF(C29="No",0)</f>
        <v>1</v>
      </c>
      <c r="E29" s="207"/>
      <c r="F29" s="127">
        <f>IF(E21=0,(D29*$G$4))+IF(E21=11,(D29*$H$4))+IF(E21=10,(D29*$I$4))+IF(E21=9,(D29*$J$4))+IF(E21=8,(D29*$K$4))+IF(E21=7,(D29*$L$4))+IF(E21=6,(D29*$M$4))+IF(E21=5,(D29*$N$4))+IF(E21=4,(D29*$O$4))+IF(E21=3,(D29*$P$4))+IF(E21=2,(D29*$Q$4))+IF(E21=1,(D29*$R$4))</f>
        <v>9.0909090909090912E-2</v>
      </c>
      <c r="G29" s="117"/>
      <c r="H29" s="117"/>
      <c r="I29" s="117"/>
      <c r="J29" s="117"/>
      <c r="K29" s="117"/>
      <c r="L29" s="117"/>
      <c r="M29" s="117"/>
      <c r="N29" s="117"/>
      <c r="O29" s="117"/>
      <c r="P29" s="117"/>
      <c r="Q29" s="117"/>
      <c r="R29" s="117"/>
      <c r="S29" s="234" t="s">
        <v>156</v>
      </c>
      <c r="T29" s="235">
        <f t="shared" si="5"/>
        <v>1</v>
      </c>
      <c r="U29" s="236">
        <f t="shared" si="6"/>
        <v>9.0909090909090912E-2</v>
      </c>
    </row>
    <row r="30" spans="1:23" ht="29.4" thickBot="1">
      <c r="A30" s="204"/>
      <c r="B30" s="126" t="s">
        <v>207</v>
      </c>
      <c r="C30" s="234" t="s">
        <v>156</v>
      </c>
      <c r="D30" s="116">
        <f>IF(C30="Sí",1)+IF(C30="No",0)</f>
        <v>1</v>
      </c>
      <c r="E30" s="207"/>
      <c r="F30" s="127">
        <f>IF(E21=0,(D30*$G$4))+IF(E21=11,(D30*$H$4))+IF(E21=10,(D30*$I$4))+IF(E21=9,(D30*$J$4))+IF(E21=8,(D30*$K$4))+IF(E21=7,(D30*$L$4))+IF(E21=6,(D30*$M$4))+IF(E21=5,(D30*$N$4))+IF(E21=4,(D30*$O$4))+IF(E21=3,(D30*$P$4))+IF(E21=2,(D30*$Q$4))+IF(E21=1,(D30*$R$4))</f>
        <v>9.0909090909090912E-2</v>
      </c>
      <c r="G30" s="117"/>
      <c r="H30" s="117"/>
      <c r="I30" s="117"/>
      <c r="J30" s="117"/>
      <c r="K30" s="117"/>
      <c r="L30" s="117"/>
      <c r="M30" s="117"/>
      <c r="N30" s="117"/>
      <c r="O30" s="117"/>
      <c r="P30" s="117"/>
      <c r="Q30" s="117"/>
      <c r="R30" s="117"/>
      <c r="S30" s="234" t="s">
        <v>156</v>
      </c>
      <c r="T30" s="235">
        <f t="shared" si="5"/>
        <v>1</v>
      </c>
      <c r="U30" s="236">
        <f t="shared" si="6"/>
        <v>9.0909090909090912E-2</v>
      </c>
    </row>
    <row r="31" spans="1:23" ht="29.4" thickBot="1">
      <c r="A31" s="205"/>
      <c r="B31" s="126" t="s">
        <v>210</v>
      </c>
      <c r="C31" s="234" t="s">
        <v>156</v>
      </c>
      <c r="D31" s="116">
        <f t="shared" ref="D31" si="7">IF(C31="Sí",1)+IF(C31="No",0)</f>
        <v>1</v>
      </c>
      <c r="E31" s="208"/>
      <c r="F31" s="127">
        <f>IF(E21=0,(D31*$G$4))+IF(E21=11,(D31*$H$4))+IF(E21=10,(D31*$I$4))+IF(E21=9,(D31*$J$4))+IF(E21=8,(D31*$K$4))+IF(E21=7,(D31*$L$4))+IF(E21=6,(D31*$M$4))+IF(E21=5,(D31*$N$4))+IF(E21=4,(D31*$O$4))+IF(E21=3,(D31*$P$4))+IF(E21=2,(D31*$Q$4))+IF(E21=1,(D31*$R$4))</f>
        <v>9.0909090909090912E-2</v>
      </c>
      <c r="G31" s="117"/>
      <c r="H31" s="117"/>
      <c r="I31" s="117"/>
      <c r="J31" s="117"/>
      <c r="K31" s="117"/>
      <c r="L31" s="117"/>
      <c r="M31" s="117"/>
      <c r="N31" s="117"/>
      <c r="O31" s="117"/>
      <c r="P31" s="117"/>
      <c r="Q31" s="117"/>
      <c r="R31" s="117"/>
      <c r="S31" s="234" t="s">
        <v>156</v>
      </c>
      <c r="T31" s="235">
        <f t="shared" si="5"/>
        <v>1</v>
      </c>
      <c r="U31" s="236">
        <f t="shared" si="6"/>
        <v>9.0909090909090912E-2</v>
      </c>
      <c r="V31" s="226">
        <f>U32</f>
        <v>1.0000000000000002</v>
      </c>
      <c r="W31" s="227">
        <f>IF(U32&gt;=70%,(U32))+IF(U32&lt;=70%,70%)</f>
        <v>1.0000000000000002</v>
      </c>
    </row>
    <row r="32" spans="1:23">
      <c r="B32" s="5"/>
      <c r="C32" s="217"/>
      <c r="D32" s="5"/>
      <c r="E32" s="5"/>
      <c r="F32" s="5"/>
      <c r="G32" s="5"/>
      <c r="H32" s="5"/>
      <c r="I32" s="5"/>
      <c r="J32" s="5"/>
      <c r="K32" s="5"/>
      <c r="L32" s="5"/>
      <c r="M32" s="5"/>
      <c r="N32" s="5"/>
      <c r="O32" s="5"/>
      <c r="P32" s="56"/>
      <c r="Q32" s="56"/>
      <c r="R32" s="56"/>
      <c r="S32" s="217"/>
      <c r="T32" s="217"/>
      <c r="U32" s="228">
        <f>SUM(U21:U31)</f>
        <v>1.0000000000000002</v>
      </c>
    </row>
    <row r="34" spans="1:23" ht="28.8">
      <c r="A34" s="6"/>
      <c r="B34" s="6"/>
      <c r="C34" s="211" t="s">
        <v>213</v>
      </c>
      <c r="D34" s="42"/>
      <c r="E34" s="42"/>
      <c r="F34" s="25" t="s">
        <v>229</v>
      </c>
      <c r="S34" s="211" t="s">
        <v>155</v>
      </c>
      <c r="U34" s="156" t="s">
        <v>222</v>
      </c>
    </row>
    <row r="35" spans="1:23" ht="27" customHeight="1">
      <c r="A35" s="26" t="str">
        <f>'Tabla Resultados FC'!C44</f>
        <v>EU.1.3</v>
      </c>
      <c r="B35" s="30" t="str">
        <f>'Tabla Resultados FC'!D44</f>
        <v>Adaptar mediante acciones en el espacio urbano sostenibles y resilientes</v>
      </c>
      <c r="C35" s="212"/>
      <c r="D35" s="42"/>
      <c r="E35" s="42"/>
      <c r="F35" s="128">
        <v>1</v>
      </c>
      <c r="S35" s="212"/>
      <c r="U35" s="157"/>
    </row>
    <row r="36" spans="1:23">
      <c r="A36" s="6"/>
      <c r="B36" s="6"/>
      <c r="C36" s="213"/>
      <c r="D36" s="6"/>
      <c r="E36" s="6"/>
      <c r="F36" s="6"/>
      <c r="G36" s="125"/>
      <c r="H36" s="125"/>
      <c r="I36" s="125"/>
      <c r="J36" s="125"/>
      <c r="K36" s="125"/>
      <c r="L36" s="125"/>
      <c r="M36" s="125"/>
      <c r="N36" s="125"/>
      <c r="O36" s="125"/>
      <c r="P36" s="125"/>
      <c r="Q36" s="125"/>
      <c r="R36" s="125"/>
      <c r="S36" s="213"/>
      <c r="T36" s="213"/>
      <c r="U36" s="223"/>
    </row>
    <row r="37" spans="1:23" ht="28.8">
      <c r="A37" s="203" t="s">
        <v>217</v>
      </c>
      <c r="B37" s="126" t="s">
        <v>200</v>
      </c>
      <c r="C37" s="234" t="s">
        <v>156</v>
      </c>
      <c r="D37" s="116">
        <f>IF(C37="Sí",1)+IF(C37="No",0)</f>
        <v>1</v>
      </c>
      <c r="E37" s="206">
        <f>(COUNTIF(D37:D47,"1"))</f>
        <v>11</v>
      </c>
      <c r="F37" s="127">
        <f>IF(E37=0,(D37*$G$4))+IF(E37=11,(D37*$H$4))+IF(E37=10,(D37*$I$4))+IF(E37=9,(D37*$J$4))+IF(E37=8,(D37*$K$4))+IF(E37=7,(D37*$L$4))+IF(E37=6,(D37*$M$4))+IF(E37=5,(D37*$N$4))+IF(E37=4,(D37*$O$4))+IF(E37=3,(D37*$P$4))+IF(E37=2,(D37*$Q$4))+IF(E37=1,(D37*$R$4))</f>
        <v>9.0909090909090912E-2</v>
      </c>
      <c r="G37" s="117">
        <v>0</v>
      </c>
      <c r="H37" s="117">
        <f>F35/11</f>
        <v>9.0909090909090912E-2</v>
      </c>
      <c r="I37" s="117">
        <f>F35/10</f>
        <v>0.1</v>
      </c>
      <c r="J37" s="117">
        <f>F35/9</f>
        <v>0.1111111111111111</v>
      </c>
      <c r="K37" s="117">
        <f>F35/8</f>
        <v>0.125</v>
      </c>
      <c r="L37" s="117">
        <f>F35/7</f>
        <v>0.14285714285714285</v>
      </c>
      <c r="M37" s="117">
        <f>F35/6</f>
        <v>0.16666666666666666</v>
      </c>
      <c r="N37" s="117">
        <f>F35/5</f>
        <v>0.2</v>
      </c>
      <c r="O37" s="117">
        <f>F35/4</f>
        <v>0.25</v>
      </c>
      <c r="P37" s="117">
        <f>F35/3</f>
        <v>0.33333333333333331</v>
      </c>
      <c r="Q37" s="117">
        <f>F35/2</f>
        <v>0.5</v>
      </c>
      <c r="R37" s="117">
        <f>F35/1</f>
        <v>1</v>
      </c>
      <c r="S37" s="234" t="s">
        <v>156</v>
      </c>
      <c r="T37" s="235">
        <f>IF(S37="Sí",1)+IF(S37="No",0)</f>
        <v>1</v>
      </c>
      <c r="U37" s="236">
        <f>F37*T37</f>
        <v>9.0909090909090912E-2</v>
      </c>
    </row>
    <row r="38" spans="1:23" ht="28.8">
      <c r="A38" s="204"/>
      <c r="B38" s="126" t="s">
        <v>204</v>
      </c>
      <c r="C38" s="234" t="s">
        <v>156</v>
      </c>
      <c r="D38" s="116">
        <f t="shared" ref="D38:D42" si="8">IF(C38="Sí",1)+IF(C38="No",0)</f>
        <v>1</v>
      </c>
      <c r="E38" s="207"/>
      <c r="F38" s="127">
        <f>IF(E37=0,(D38*$G$4))+IF(E37=11,(D38*$H$4))+IF(E37=10,(D38*$I$4))+IF(E37=9,(D38*$J$4))+IF(E37=8,(D38*$K$4))+IF(E37=7,(D38*$L$4))+IF(E37=6,(D38*$M$4))+IF(E37=5,(D38*$N$4))+IF(E37=4,(D38*$O$4))+IF(E37=3,(D38*$P$4))+IF(E37=2,(D38*$Q$4))+IF(E37=1,(D38*$R$4))</f>
        <v>9.0909090909090912E-2</v>
      </c>
      <c r="G38" s="117"/>
      <c r="H38" s="117"/>
      <c r="I38" s="117"/>
      <c r="J38" s="117"/>
      <c r="K38" s="117"/>
      <c r="L38" s="117"/>
      <c r="M38" s="117"/>
      <c r="N38" s="117"/>
      <c r="O38" s="117"/>
      <c r="P38" s="117"/>
      <c r="Q38" s="117"/>
      <c r="R38" s="117"/>
      <c r="S38" s="234" t="s">
        <v>156</v>
      </c>
      <c r="T38" s="235">
        <f t="shared" ref="T38:T47" si="9">IF(S38="Sí",1)+IF(S38="No",0)</f>
        <v>1</v>
      </c>
      <c r="U38" s="236">
        <f t="shared" ref="U38:U47" si="10">F38*T38</f>
        <v>9.0909090909090912E-2</v>
      </c>
    </row>
    <row r="39" spans="1:23" ht="28.8">
      <c r="A39" s="205"/>
      <c r="B39" s="126" t="s">
        <v>208</v>
      </c>
      <c r="C39" s="234" t="s">
        <v>156</v>
      </c>
      <c r="D39" s="116">
        <f t="shared" si="8"/>
        <v>1</v>
      </c>
      <c r="E39" s="207"/>
      <c r="F39" s="127">
        <f>IF(E37=0,(D39*$G$4))+IF(E37=11,(D39*$H$4))+IF(E37=10,(D39*$I$4))+IF(E37=9,(D39*$J$4))+IF(E37=8,(D39*$K$4))+IF(E37=7,(D39*$L$4))+IF(E37=6,(D39*$M$4))+IF(E37=5,(D39*$N$4))+IF(E37=4,(D39*$O$4))+IF(E37=3,(D39*$P$4))+IF(E37=2,(D39*$Q$4))+IF(E37=1,(D39*$R$4))</f>
        <v>9.0909090909090912E-2</v>
      </c>
      <c r="G39" s="117"/>
      <c r="H39" s="117"/>
      <c r="I39" s="117"/>
      <c r="J39" s="117"/>
      <c r="K39" s="117"/>
      <c r="L39" s="117"/>
      <c r="M39" s="117"/>
      <c r="N39" s="117"/>
      <c r="O39" s="117"/>
      <c r="P39" s="117"/>
      <c r="Q39" s="117"/>
      <c r="R39" s="117"/>
      <c r="S39" s="234" t="s">
        <v>156</v>
      </c>
      <c r="T39" s="235">
        <f t="shared" si="9"/>
        <v>1</v>
      </c>
      <c r="U39" s="236">
        <f t="shared" si="10"/>
        <v>9.0909090909090912E-2</v>
      </c>
    </row>
    <row r="40" spans="1:23" ht="28.8">
      <c r="A40" s="203" t="s">
        <v>218</v>
      </c>
      <c r="B40" s="126" t="s">
        <v>201</v>
      </c>
      <c r="C40" s="234" t="s">
        <v>156</v>
      </c>
      <c r="D40" s="116">
        <f t="shared" si="8"/>
        <v>1</v>
      </c>
      <c r="E40" s="207"/>
      <c r="F40" s="127">
        <f>IF(E37=0,(D40*$G$4))+IF(E37=11,(D40*$H$4))+IF(E37=10,(D40*$I$4))+IF(E37=9,(D40*$J$4))+IF(E37=8,(D40*$K$4))+IF(E37=7,(D40*$L$4))+IF(E37=6,(D40*$M$4))+IF(E37=5,(D40*$N$4))+IF(E37=4,(D40*$O$4))+IF(E37=3,(D40*$P$4))+IF(E37=2,(D40*$Q$4))+IF(E37=1,(D40*$R$4))</f>
        <v>9.0909090909090912E-2</v>
      </c>
      <c r="G40" s="117"/>
      <c r="H40" s="117"/>
      <c r="I40" s="117"/>
      <c r="J40" s="117"/>
      <c r="K40" s="117"/>
      <c r="L40" s="117"/>
      <c r="M40" s="117"/>
      <c r="N40" s="117"/>
      <c r="O40" s="117"/>
      <c r="P40" s="117"/>
      <c r="Q40" s="117"/>
      <c r="R40" s="117"/>
      <c r="S40" s="234" t="s">
        <v>156</v>
      </c>
      <c r="T40" s="235">
        <f t="shared" si="9"/>
        <v>1</v>
      </c>
      <c r="U40" s="236">
        <f t="shared" si="10"/>
        <v>9.0909090909090912E-2</v>
      </c>
    </row>
    <row r="41" spans="1:23">
      <c r="A41" s="204"/>
      <c r="B41" s="126" t="s">
        <v>205</v>
      </c>
      <c r="C41" s="234" t="s">
        <v>156</v>
      </c>
      <c r="D41" s="116">
        <f t="shared" si="8"/>
        <v>1</v>
      </c>
      <c r="E41" s="207"/>
      <c r="F41" s="127">
        <f>IF(E37=0,(D41*$G$4))+IF(E37=11,(D41*$H$4))+IF(E37=10,(D41*$I$4))+IF(E37=9,(D41*$J$4))+IF(E37=8,(D41*$K$4))+IF(E37=7,(D41*$L$4))+IF(E37=6,(D41*$M$4))+IF(E37=5,(D41*$N$4))+IF(E37=4,(D41*$O$4))+IF(E37=3,(D41*$P$4))+IF(E37=2,(D41*$Q$4))+IF(E37=1,(D41*$R$4))</f>
        <v>9.0909090909090912E-2</v>
      </c>
      <c r="G41" s="117"/>
      <c r="H41" s="117"/>
      <c r="I41" s="117"/>
      <c r="J41" s="117"/>
      <c r="K41" s="117"/>
      <c r="L41" s="117"/>
      <c r="M41" s="117"/>
      <c r="N41" s="117"/>
      <c r="O41" s="117"/>
      <c r="P41" s="117"/>
      <c r="Q41" s="117"/>
      <c r="R41" s="117"/>
      <c r="S41" s="234" t="s">
        <v>156</v>
      </c>
      <c r="T41" s="235">
        <f t="shared" si="9"/>
        <v>1</v>
      </c>
      <c r="U41" s="236">
        <f t="shared" si="10"/>
        <v>9.0909090909090912E-2</v>
      </c>
    </row>
    <row r="42" spans="1:23">
      <c r="A42" s="205"/>
      <c r="B42" s="126" t="s">
        <v>209</v>
      </c>
      <c r="C42" s="234" t="s">
        <v>156</v>
      </c>
      <c r="D42" s="116">
        <f t="shared" si="8"/>
        <v>1</v>
      </c>
      <c r="E42" s="207"/>
      <c r="F42" s="127">
        <f>IF(E37=0,(D42*$G$4))+IF(E37=11,(D42*$H$4))+IF(E37=10,(D42*$I$4))+IF(E37=9,(D42*$J$4))+IF(E37=8,(D42*$K$4))+IF(E37=7,(D42*$L$4))+IF(E37=6,(D42*$M$4))+IF(E37=5,(D42*$N$4))+IF(E37=4,(D42*$O$4))+IF(E37=3,(D42*$P$4))+IF(E37=2,(D42*$Q$4))+IF(E37=1,(D42*$R$4))</f>
        <v>9.0909090909090912E-2</v>
      </c>
      <c r="G42" s="117"/>
      <c r="H42" s="117"/>
      <c r="I42" s="117"/>
      <c r="J42" s="117"/>
      <c r="K42" s="117"/>
      <c r="L42" s="117"/>
      <c r="M42" s="117"/>
      <c r="N42" s="117"/>
      <c r="O42" s="117"/>
      <c r="P42" s="117"/>
      <c r="Q42" s="117"/>
      <c r="R42" s="117"/>
      <c r="S42" s="234" t="s">
        <v>156</v>
      </c>
      <c r="T42" s="235">
        <f t="shared" si="9"/>
        <v>1</v>
      </c>
      <c r="U42" s="236">
        <f t="shared" si="10"/>
        <v>9.0909090909090912E-2</v>
      </c>
    </row>
    <row r="43" spans="1:23" ht="28.8">
      <c r="A43" s="203" t="s">
        <v>219</v>
      </c>
      <c r="B43" s="126" t="s">
        <v>202</v>
      </c>
      <c r="C43" s="234" t="s">
        <v>156</v>
      </c>
      <c r="D43" s="116">
        <f>IF(C43="Sí",1)+IF(C43="No",0)</f>
        <v>1</v>
      </c>
      <c r="E43" s="207"/>
      <c r="F43" s="127">
        <f>IF(E37=0,(D43*$G$4))+IF(E37=11,(D43*$H$4))+IF(E37=10,(D43*$I$4))+IF(E37=9,(D43*$J$4))+IF(E37=8,(D43*$K$4))+IF(E37=7,(D43*$L$4))+IF(E37=6,(D43*$M$4))+IF(E37=5,(D43*$N$4))+IF(E37=4,(D43*$O$4))+IF(E37=3,(D43*$P$4))+IF(E37=2,(D43*$Q$4))+IF(E37=1,(D43*$R$4))</f>
        <v>9.0909090909090912E-2</v>
      </c>
      <c r="G43" s="117"/>
      <c r="H43" s="117"/>
      <c r="I43" s="117"/>
      <c r="J43" s="117"/>
      <c r="K43" s="117"/>
      <c r="L43" s="117"/>
      <c r="M43" s="117"/>
      <c r="N43" s="117"/>
      <c r="O43" s="117"/>
      <c r="P43" s="117"/>
      <c r="Q43" s="117"/>
      <c r="R43" s="117"/>
      <c r="S43" s="234" t="s">
        <v>156</v>
      </c>
      <c r="T43" s="235">
        <f t="shared" si="9"/>
        <v>1</v>
      </c>
      <c r="U43" s="236">
        <f t="shared" si="10"/>
        <v>9.0909090909090912E-2</v>
      </c>
    </row>
    <row r="44" spans="1:23" ht="14.4" customHeight="1">
      <c r="A44" s="205"/>
      <c r="B44" s="126" t="s">
        <v>206</v>
      </c>
      <c r="C44" s="234" t="s">
        <v>156</v>
      </c>
      <c r="D44" s="116">
        <f>IF(C44="Sí",1)+IF(C44="No",0)</f>
        <v>1</v>
      </c>
      <c r="E44" s="207"/>
      <c r="F44" s="127">
        <f>IF(E37=0,(D44*$G$4))+IF(E37=11,(D44*$H$4))+IF(E37=10,(D44*$I$4))+IF(E37=9,(D44*$J$4))+IF(E37=8,(D44*$K$4))+IF(E37=7,(D44*$L$4))+IF(E37=6,(D44*$M$4))+IF(E37=5,(D44*$N$4))+IF(E37=4,(D44*$O$4))+IF(E37=3,(D44*$P$4))+IF(E37=2,(D44*$Q$4))+IF(E37=1,(D44*$R$4))</f>
        <v>9.0909090909090912E-2</v>
      </c>
      <c r="G44" s="117"/>
      <c r="H44" s="117"/>
      <c r="I44" s="117"/>
      <c r="J44" s="117"/>
      <c r="K44" s="117"/>
      <c r="L44" s="117"/>
      <c r="M44" s="117"/>
      <c r="N44" s="117"/>
      <c r="O44" s="117"/>
      <c r="P44" s="117"/>
      <c r="Q44" s="117"/>
      <c r="R44" s="117"/>
      <c r="S44" s="234" t="s">
        <v>156</v>
      </c>
      <c r="T44" s="235">
        <f t="shared" si="9"/>
        <v>1</v>
      </c>
      <c r="U44" s="236">
        <f t="shared" si="10"/>
        <v>9.0909090909090912E-2</v>
      </c>
    </row>
    <row r="45" spans="1:23">
      <c r="A45" s="203" t="s">
        <v>220</v>
      </c>
      <c r="B45" s="126" t="s">
        <v>203</v>
      </c>
      <c r="C45" s="234" t="s">
        <v>156</v>
      </c>
      <c r="D45" s="116">
        <f>IF(C45="Sí",1)+IF(C45="No",0)</f>
        <v>1</v>
      </c>
      <c r="E45" s="207"/>
      <c r="F45" s="127">
        <f>IF(E37=0,(D45*$G$4))+IF(E37=11,(D45*$H$4))+IF(E37=10,(D45*$I$4))+IF(E37=9,(D45*$J$4))+IF(E37=8,(D45*$K$4))+IF(E37=7,(D45*$L$4))+IF(E37=6,(D45*$M$4))+IF(E37=5,(D45*$N$4))+IF(E37=4,(D45*$O$4))+IF(E37=3,(D45*$P$4))+IF(E37=2,(D45*$Q$4))+IF(E37=1,(D45*$R$4))</f>
        <v>9.0909090909090912E-2</v>
      </c>
      <c r="G45" s="117"/>
      <c r="H45" s="117"/>
      <c r="I45" s="117"/>
      <c r="J45" s="117"/>
      <c r="K45" s="117"/>
      <c r="L45" s="117"/>
      <c r="M45" s="117"/>
      <c r="N45" s="117"/>
      <c r="O45" s="117"/>
      <c r="P45" s="117"/>
      <c r="Q45" s="117"/>
      <c r="R45" s="117"/>
      <c r="S45" s="234" t="s">
        <v>156</v>
      </c>
      <c r="T45" s="235">
        <f t="shared" si="9"/>
        <v>1</v>
      </c>
      <c r="U45" s="236">
        <f t="shared" si="10"/>
        <v>9.0909090909090912E-2</v>
      </c>
    </row>
    <row r="46" spans="1:23" ht="15" customHeight="1" thickBot="1">
      <c r="A46" s="204"/>
      <c r="B46" s="126" t="s">
        <v>207</v>
      </c>
      <c r="C46" s="234" t="s">
        <v>156</v>
      </c>
      <c r="D46" s="116">
        <f>IF(C46="Sí",1)+IF(C46="No",0)</f>
        <v>1</v>
      </c>
      <c r="E46" s="207"/>
      <c r="F46" s="127">
        <f>IF(E37=0,(D46*$G$4))+IF(E37=11,(D46*$H$4))+IF(E37=10,(D46*$I$4))+IF(E37=9,(D46*$J$4))+IF(E37=8,(D46*$K$4))+IF(E37=7,(D46*$L$4))+IF(E37=6,(D46*$M$4))+IF(E37=5,(D46*$N$4))+IF(E37=4,(D46*$O$4))+IF(E37=3,(D46*$P$4))+IF(E37=2,(D46*$Q$4))+IF(E37=1,(D46*$R$4))</f>
        <v>9.0909090909090912E-2</v>
      </c>
      <c r="G46" s="117"/>
      <c r="H46" s="117"/>
      <c r="I46" s="117"/>
      <c r="J46" s="117"/>
      <c r="K46" s="117"/>
      <c r="L46" s="117"/>
      <c r="M46" s="117"/>
      <c r="N46" s="117"/>
      <c r="O46" s="117"/>
      <c r="P46" s="117"/>
      <c r="Q46" s="117"/>
      <c r="R46" s="117"/>
      <c r="S46" s="234" t="s">
        <v>156</v>
      </c>
      <c r="T46" s="235">
        <f t="shared" si="9"/>
        <v>1</v>
      </c>
      <c r="U46" s="236">
        <f t="shared" si="10"/>
        <v>9.0909090909090912E-2</v>
      </c>
    </row>
    <row r="47" spans="1:23" ht="29.4" thickBot="1">
      <c r="A47" s="205"/>
      <c r="B47" s="126" t="s">
        <v>210</v>
      </c>
      <c r="C47" s="234" t="s">
        <v>156</v>
      </c>
      <c r="D47" s="116">
        <f t="shared" ref="D47" si="11">IF(C47="Sí",1)+IF(C47="No",0)</f>
        <v>1</v>
      </c>
      <c r="E47" s="208"/>
      <c r="F47" s="127">
        <f>IF(E37=0,(D47*$G$4))+IF(E37=11,(D47*$H$4))+IF(E37=10,(D47*$I$4))+IF(E37=9,(D47*$J$4))+IF(E37=8,(D47*$K$4))+IF(E37=7,(D47*$L$4))+IF(E37=6,(D47*$M$4))+IF(E37=5,(D47*$N$4))+IF(E37=4,(D47*$O$4))+IF(E37=3,(D47*$P$4))+IF(E37=2,(D47*$Q$4))+IF(E37=1,(D47*$R$4))</f>
        <v>9.0909090909090912E-2</v>
      </c>
      <c r="G47" s="117"/>
      <c r="H47" s="117"/>
      <c r="I47" s="117"/>
      <c r="J47" s="117"/>
      <c r="K47" s="117"/>
      <c r="L47" s="117"/>
      <c r="M47" s="117"/>
      <c r="N47" s="117"/>
      <c r="O47" s="117"/>
      <c r="P47" s="117"/>
      <c r="Q47" s="117"/>
      <c r="R47" s="117"/>
      <c r="S47" s="234" t="s">
        <v>156</v>
      </c>
      <c r="T47" s="235">
        <f t="shared" si="9"/>
        <v>1</v>
      </c>
      <c r="U47" s="236">
        <f t="shared" si="10"/>
        <v>9.0909090909090912E-2</v>
      </c>
      <c r="V47" s="226">
        <f>U48</f>
        <v>1.0000000000000002</v>
      </c>
      <c r="W47" s="227">
        <f>IF(U48&gt;=70%,(U48))+IF(U48&lt;=70%,70%)</f>
        <v>1.0000000000000002</v>
      </c>
    </row>
    <row r="48" spans="1:23">
      <c r="B48" s="5"/>
      <c r="C48" s="217"/>
      <c r="D48" s="5"/>
      <c r="E48" s="5"/>
      <c r="F48" s="5"/>
      <c r="G48" s="5"/>
      <c r="H48" s="5"/>
      <c r="I48" s="5"/>
      <c r="J48" s="5"/>
      <c r="K48" s="5"/>
      <c r="L48" s="5"/>
      <c r="M48" s="5"/>
      <c r="N48" s="5"/>
      <c r="O48" s="5"/>
      <c r="P48" s="56"/>
      <c r="Q48" s="56"/>
      <c r="R48" s="56"/>
      <c r="S48" s="217"/>
      <c r="T48" s="217"/>
      <c r="U48" s="228">
        <f>SUM(U37:U47)</f>
        <v>1.0000000000000002</v>
      </c>
    </row>
    <row r="50" spans="1:23" ht="28.8">
      <c r="A50" s="6"/>
      <c r="B50" s="6"/>
      <c r="C50" s="211" t="s">
        <v>213</v>
      </c>
      <c r="D50" s="42"/>
      <c r="E50" s="42"/>
      <c r="F50" s="25" t="s">
        <v>229</v>
      </c>
      <c r="S50" s="211" t="s">
        <v>155</v>
      </c>
      <c r="U50" s="156" t="s">
        <v>222</v>
      </c>
    </row>
    <row r="51" spans="1:23">
      <c r="A51" s="26" t="str">
        <f>'Tabla Resultados FC'!C45</f>
        <v>EU.2.1</v>
      </c>
      <c r="B51" s="30" t="str">
        <f>'Tabla Resultados FC'!D45</f>
        <v>Renovación y regeneración urbana</v>
      </c>
      <c r="C51" s="212"/>
      <c r="D51" s="42"/>
      <c r="E51" s="42"/>
      <c r="F51" s="128">
        <v>1</v>
      </c>
      <c r="S51" s="212"/>
      <c r="U51" s="157"/>
    </row>
    <row r="52" spans="1:23">
      <c r="A52" s="6"/>
      <c r="B52" s="6"/>
      <c r="C52" s="213"/>
      <c r="D52" s="6"/>
      <c r="E52" s="6"/>
      <c r="F52" s="6"/>
      <c r="G52" s="125"/>
      <c r="H52" s="125"/>
      <c r="I52" s="125"/>
      <c r="J52" s="125"/>
      <c r="K52" s="125"/>
      <c r="L52" s="125"/>
      <c r="M52" s="125"/>
      <c r="N52" s="125"/>
      <c r="O52" s="125"/>
      <c r="P52" s="125"/>
      <c r="Q52" s="125"/>
      <c r="R52" s="125"/>
      <c r="S52" s="213"/>
      <c r="T52" s="213"/>
      <c r="U52" s="223"/>
    </row>
    <row r="53" spans="1:23" ht="28.8">
      <c r="A53" s="203" t="s">
        <v>217</v>
      </c>
      <c r="B53" s="126" t="s">
        <v>200</v>
      </c>
      <c r="C53" s="234" t="s">
        <v>156</v>
      </c>
      <c r="D53" s="116">
        <f>IF(C53="Sí",1)+IF(C53="No",0)</f>
        <v>1</v>
      </c>
      <c r="E53" s="206">
        <f>(COUNTIF(D53:D63,"1"))</f>
        <v>11</v>
      </c>
      <c r="F53" s="127">
        <f>IF(E53=0,(D53*$G$4))+IF(E53=11,(D53*$H$4))+IF(E53=10,(D53*$I$4))+IF(E53=9,(D53*$J$4))+IF(E53=8,(D53*$K$4))+IF(E53=7,(D53*$L$4))+IF(E53=6,(D53*$M$4))+IF(E53=5,(D53*$N$4))+IF(E53=4,(D53*$O$4))+IF(E53=3,(D53*$P$4))+IF(E53=2,(D53*$Q$4))+IF(E53=1,(D53*$R$4))</f>
        <v>9.0909090909090912E-2</v>
      </c>
      <c r="G53" s="117">
        <v>0</v>
      </c>
      <c r="H53" s="117">
        <f>F51/11</f>
        <v>9.0909090909090912E-2</v>
      </c>
      <c r="I53" s="117">
        <f>F51/10</f>
        <v>0.1</v>
      </c>
      <c r="J53" s="117">
        <f>F51/9</f>
        <v>0.1111111111111111</v>
      </c>
      <c r="K53" s="117">
        <f>F51/8</f>
        <v>0.125</v>
      </c>
      <c r="L53" s="117">
        <f>F51/7</f>
        <v>0.14285714285714285</v>
      </c>
      <c r="M53" s="117">
        <f>F51/6</f>
        <v>0.16666666666666666</v>
      </c>
      <c r="N53" s="117">
        <f>F51/5</f>
        <v>0.2</v>
      </c>
      <c r="O53" s="117">
        <f>F51/4</f>
        <v>0.25</v>
      </c>
      <c r="P53" s="117">
        <f>F51/3</f>
        <v>0.33333333333333331</v>
      </c>
      <c r="Q53" s="117">
        <f>F51/2</f>
        <v>0.5</v>
      </c>
      <c r="R53" s="117">
        <f>F51/1</f>
        <v>1</v>
      </c>
      <c r="S53" s="234" t="s">
        <v>156</v>
      </c>
      <c r="T53" s="235">
        <f>IF(S53="Sí",1)+IF(S53="No",0)</f>
        <v>1</v>
      </c>
      <c r="U53" s="236">
        <f>F53*T53</f>
        <v>9.0909090909090912E-2</v>
      </c>
    </row>
    <row r="54" spans="1:23" ht="28.8">
      <c r="A54" s="204"/>
      <c r="B54" s="126" t="s">
        <v>204</v>
      </c>
      <c r="C54" s="234" t="s">
        <v>156</v>
      </c>
      <c r="D54" s="116">
        <f t="shared" ref="D54:D58" si="12">IF(C54="Sí",1)+IF(C54="No",0)</f>
        <v>1</v>
      </c>
      <c r="E54" s="207"/>
      <c r="F54" s="127">
        <f>IF(E53=0,(D54*$G$4))+IF(E53=11,(D54*$H$4))+IF(E53=10,(D54*$I$4))+IF(E53=9,(D54*$J$4))+IF(E53=8,(D54*$K$4))+IF(E53=7,(D54*$L$4))+IF(E53=6,(D54*$M$4))+IF(E53=5,(D54*$N$4))+IF(E53=4,(D54*$O$4))+IF(E53=3,(D54*$P$4))+IF(E53=2,(D54*$Q$4))+IF(E53=1,(D54*$R$4))</f>
        <v>9.0909090909090912E-2</v>
      </c>
      <c r="G54" s="117"/>
      <c r="H54" s="117"/>
      <c r="I54" s="117"/>
      <c r="J54" s="117"/>
      <c r="K54" s="117"/>
      <c r="L54" s="117"/>
      <c r="M54" s="117"/>
      <c r="N54" s="117"/>
      <c r="O54" s="117"/>
      <c r="P54" s="117"/>
      <c r="Q54" s="117"/>
      <c r="R54" s="117"/>
      <c r="S54" s="234" t="s">
        <v>156</v>
      </c>
      <c r="T54" s="235">
        <f t="shared" ref="T54:T63" si="13">IF(S54="Sí",1)+IF(S54="No",0)</f>
        <v>1</v>
      </c>
      <c r="U54" s="236">
        <f t="shared" ref="U54:U63" si="14">F54*T54</f>
        <v>9.0909090909090912E-2</v>
      </c>
    </row>
    <row r="55" spans="1:23" ht="28.8">
      <c r="A55" s="205"/>
      <c r="B55" s="126" t="s">
        <v>208</v>
      </c>
      <c r="C55" s="234" t="s">
        <v>156</v>
      </c>
      <c r="D55" s="116">
        <f t="shared" si="12"/>
        <v>1</v>
      </c>
      <c r="E55" s="207"/>
      <c r="F55" s="127">
        <f>IF(E53=0,(D55*$G$4))+IF(E53=11,(D55*$H$4))+IF(E53=10,(D55*$I$4))+IF(E53=9,(D55*$J$4))+IF(E53=8,(D55*$K$4))+IF(E53=7,(D55*$L$4))+IF(E53=6,(D55*$M$4))+IF(E53=5,(D55*$N$4))+IF(E53=4,(D55*$O$4))+IF(E53=3,(D55*$P$4))+IF(E53=2,(D55*$Q$4))+IF(E53=1,(D55*$R$4))</f>
        <v>9.0909090909090912E-2</v>
      </c>
      <c r="G55" s="117"/>
      <c r="H55" s="117"/>
      <c r="I55" s="117"/>
      <c r="J55" s="117"/>
      <c r="K55" s="117"/>
      <c r="L55" s="117"/>
      <c r="M55" s="117"/>
      <c r="N55" s="117"/>
      <c r="O55" s="117"/>
      <c r="P55" s="117"/>
      <c r="Q55" s="117"/>
      <c r="R55" s="117"/>
      <c r="S55" s="234" t="s">
        <v>156</v>
      </c>
      <c r="T55" s="235">
        <f t="shared" si="13"/>
        <v>1</v>
      </c>
      <c r="U55" s="236">
        <f t="shared" si="14"/>
        <v>9.0909090909090912E-2</v>
      </c>
    </row>
    <row r="56" spans="1:23" ht="28.8">
      <c r="A56" s="203" t="s">
        <v>218</v>
      </c>
      <c r="B56" s="126" t="s">
        <v>201</v>
      </c>
      <c r="C56" s="234" t="s">
        <v>156</v>
      </c>
      <c r="D56" s="116">
        <f t="shared" si="12"/>
        <v>1</v>
      </c>
      <c r="E56" s="207"/>
      <c r="F56" s="127">
        <f>IF(E53=0,(D56*$G$4))+IF(E53=11,(D56*$H$4))+IF(E53=10,(D56*$I$4))+IF(E53=9,(D56*$J$4))+IF(E53=8,(D56*$K$4))+IF(E53=7,(D56*$L$4))+IF(E53=6,(D56*$M$4))+IF(E53=5,(D56*$N$4))+IF(E53=4,(D56*$O$4))+IF(E53=3,(D56*$P$4))+IF(E53=2,(D56*$Q$4))+IF(E53=1,(D56*$R$4))</f>
        <v>9.0909090909090912E-2</v>
      </c>
      <c r="G56" s="117"/>
      <c r="H56" s="117"/>
      <c r="I56" s="117"/>
      <c r="J56" s="117"/>
      <c r="K56" s="117"/>
      <c r="L56" s="117"/>
      <c r="M56" s="117"/>
      <c r="N56" s="117"/>
      <c r="O56" s="117"/>
      <c r="P56" s="117"/>
      <c r="Q56" s="117"/>
      <c r="R56" s="117"/>
      <c r="S56" s="234" t="s">
        <v>156</v>
      </c>
      <c r="T56" s="235">
        <f t="shared" si="13"/>
        <v>1</v>
      </c>
      <c r="U56" s="236">
        <f t="shared" si="14"/>
        <v>9.0909090909090912E-2</v>
      </c>
    </row>
    <row r="57" spans="1:23">
      <c r="A57" s="204"/>
      <c r="B57" s="126" t="s">
        <v>205</v>
      </c>
      <c r="C57" s="234" t="s">
        <v>156</v>
      </c>
      <c r="D57" s="116">
        <f t="shared" si="12"/>
        <v>1</v>
      </c>
      <c r="E57" s="207"/>
      <c r="F57" s="127">
        <f>IF(E53=0,(D57*$G$4))+IF(E53=11,(D57*$H$4))+IF(E53=10,(D57*$I$4))+IF(E53=9,(D57*$J$4))+IF(E53=8,(D57*$K$4))+IF(E53=7,(D57*$L$4))+IF(E53=6,(D57*$M$4))+IF(E53=5,(D57*$N$4))+IF(E53=4,(D57*$O$4))+IF(E53=3,(D57*$P$4))+IF(E53=2,(D57*$Q$4))+IF(E53=1,(D57*$R$4))</f>
        <v>9.0909090909090912E-2</v>
      </c>
      <c r="G57" s="117"/>
      <c r="H57" s="117"/>
      <c r="I57" s="117"/>
      <c r="J57" s="117"/>
      <c r="K57" s="117"/>
      <c r="L57" s="117"/>
      <c r="M57" s="117"/>
      <c r="N57" s="117"/>
      <c r="O57" s="117"/>
      <c r="P57" s="117"/>
      <c r="Q57" s="117"/>
      <c r="R57" s="117"/>
      <c r="S57" s="234" t="s">
        <v>156</v>
      </c>
      <c r="T57" s="235">
        <f t="shared" si="13"/>
        <v>1</v>
      </c>
      <c r="U57" s="236">
        <f t="shared" si="14"/>
        <v>9.0909090909090912E-2</v>
      </c>
    </row>
    <row r="58" spans="1:23">
      <c r="A58" s="205"/>
      <c r="B58" s="126" t="s">
        <v>209</v>
      </c>
      <c r="C58" s="234" t="s">
        <v>156</v>
      </c>
      <c r="D58" s="116">
        <f t="shared" si="12"/>
        <v>1</v>
      </c>
      <c r="E58" s="207"/>
      <c r="F58" s="127">
        <f>IF(E53=0,(D58*$G$4))+IF(E53=11,(D58*$H$4))+IF(E53=10,(D58*$I$4))+IF(E53=9,(D58*$J$4))+IF(E53=8,(D58*$K$4))+IF(E53=7,(D58*$L$4))+IF(E53=6,(D58*$M$4))+IF(E53=5,(D58*$N$4))+IF(E53=4,(D58*$O$4))+IF(E53=3,(D58*$P$4))+IF(E53=2,(D58*$Q$4))+IF(E53=1,(D58*$R$4))</f>
        <v>9.0909090909090912E-2</v>
      </c>
      <c r="G58" s="117"/>
      <c r="H58" s="117"/>
      <c r="I58" s="117"/>
      <c r="J58" s="117"/>
      <c r="K58" s="117"/>
      <c r="L58" s="117"/>
      <c r="M58" s="117"/>
      <c r="N58" s="117"/>
      <c r="O58" s="117"/>
      <c r="P58" s="117"/>
      <c r="Q58" s="117"/>
      <c r="R58" s="117"/>
      <c r="S58" s="234" t="s">
        <v>156</v>
      </c>
      <c r="T58" s="235">
        <f t="shared" si="13"/>
        <v>1</v>
      </c>
      <c r="U58" s="236">
        <f t="shared" si="14"/>
        <v>9.0909090909090912E-2</v>
      </c>
    </row>
    <row r="59" spans="1:23" ht="28.8">
      <c r="A59" s="203" t="s">
        <v>219</v>
      </c>
      <c r="B59" s="126" t="s">
        <v>202</v>
      </c>
      <c r="C59" s="234" t="s">
        <v>156</v>
      </c>
      <c r="D59" s="116">
        <f>IF(C59="Sí",1)+IF(C59="No",0)</f>
        <v>1</v>
      </c>
      <c r="E59" s="207"/>
      <c r="F59" s="127">
        <f>IF(E53=0,(D59*$G$4))+IF(E53=11,(D59*$H$4))+IF(E53=10,(D59*$I$4))+IF(E53=9,(D59*$J$4))+IF(E53=8,(D59*$K$4))+IF(E53=7,(D59*$L$4))+IF(E53=6,(D59*$M$4))+IF(E53=5,(D59*$N$4))+IF(E53=4,(D59*$O$4))+IF(E53=3,(D59*$P$4))+IF(E53=2,(D59*$Q$4))+IF(E53=1,(D59*$R$4))</f>
        <v>9.0909090909090912E-2</v>
      </c>
      <c r="G59" s="117"/>
      <c r="H59" s="117"/>
      <c r="I59" s="117"/>
      <c r="J59" s="117"/>
      <c r="K59" s="117"/>
      <c r="L59" s="117"/>
      <c r="M59" s="117"/>
      <c r="N59" s="117"/>
      <c r="O59" s="117"/>
      <c r="P59" s="117"/>
      <c r="Q59" s="117"/>
      <c r="R59" s="117"/>
      <c r="S59" s="234" t="s">
        <v>156</v>
      </c>
      <c r="T59" s="235">
        <f t="shared" si="13"/>
        <v>1</v>
      </c>
      <c r="U59" s="236">
        <f t="shared" si="14"/>
        <v>9.0909090909090912E-2</v>
      </c>
    </row>
    <row r="60" spans="1:23" ht="14.4" customHeight="1">
      <c r="A60" s="205"/>
      <c r="B60" s="126" t="s">
        <v>206</v>
      </c>
      <c r="C60" s="234" t="s">
        <v>156</v>
      </c>
      <c r="D60" s="116">
        <f>IF(C60="Sí",1)+IF(C60="No",0)</f>
        <v>1</v>
      </c>
      <c r="E60" s="207"/>
      <c r="F60" s="127">
        <f>IF(E53=0,(D60*$G$4))+IF(E53=11,(D60*$H$4))+IF(E53=10,(D60*$I$4))+IF(E53=9,(D60*$J$4))+IF(E53=8,(D60*$K$4))+IF(E53=7,(D60*$L$4))+IF(E53=6,(D60*$M$4))+IF(E53=5,(D60*$N$4))+IF(E53=4,(D60*$O$4))+IF(E53=3,(D60*$P$4))+IF(E53=2,(D60*$Q$4))+IF(E53=1,(D60*$R$4))</f>
        <v>9.0909090909090912E-2</v>
      </c>
      <c r="G60" s="117"/>
      <c r="H60" s="117"/>
      <c r="I60" s="117"/>
      <c r="J60" s="117"/>
      <c r="K60" s="117"/>
      <c r="L60" s="117"/>
      <c r="M60" s="117"/>
      <c r="N60" s="117"/>
      <c r="O60" s="117"/>
      <c r="P60" s="117"/>
      <c r="Q60" s="117"/>
      <c r="R60" s="117"/>
      <c r="S60" s="234" t="s">
        <v>156</v>
      </c>
      <c r="T60" s="235">
        <f t="shared" si="13"/>
        <v>1</v>
      </c>
      <c r="U60" s="236">
        <f t="shared" si="14"/>
        <v>9.0909090909090912E-2</v>
      </c>
    </row>
    <row r="61" spans="1:23">
      <c r="A61" s="203" t="s">
        <v>220</v>
      </c>
      <c r="B61" s="126" t="s">
        <v>203</v>
      </c>
      <c r="C61" s="234" t="s">
        <v>156</v>
      </c>
      <c r="D61" s="116">
        <f>IF(C61="Sí",1)+IF(C61="No",0)</f>
        <v>1</v>
      </c>
      <c r="E61" s="207"/>
      <c r="F61" s="127">
        <f>IF(E53=0,(D61*$G$4))+IF(E53=11,(D61*$H$4))+IF(E53=10,(D61*$I$4))+IF(E53=9,(D61*$J$4))+IF(E53=8,(D61*$K$4))+IF(E53=7,(D61*$L$4))+IF(E53=6,(D61*$M$4))+IF(E53=5,(D61*$N$4))+IF(E53=4,(D61*$O$4))+IF(E53=3,(D61*$P$4))+IF(E53=2,(D61*$Q$4))+IF(E53=1,(D61*$R$4))</f>
        <v>9.0909090909090912E-2</v>
      </c>
      <c r="G61" s="117"/>
      <c r="H61" s="117"/>
      <c r="I61" s="117"/>
      <c r="J61" s="117"/>
      <c r="K61" s="117"/>
      <c r="L61" s="117"/>
      <c r="M61" s="117"/>
      <c r="N61" s="117"/>
      <c r="O61" s="117"/>
      <c r="P61" s="117"/>
      <c r="Q61" s="117"/>
      <c r="R61" s="117"/>
      <c r="S61" s="234" t="s">
        <v>156</v>
      </c>
      <c r="T61" s="235">
        <f t="shared" si="13"/>
        <v>1</v>
      </c>
      <c r="U61" s="236">
        <f t="shared" si="14"/>
        <v>9.0909090909090912E-2</v>
      </c>
    </row>
    <row r="62" spans="1:23" ht="15" customHeight="1" thickBot="1">
      <c r="A62" s="204"/>
      <c r="B62" s="126" t="s">
        <v>207</v>
      </c>
      <c r="C62" s="234" t="s">
        <v>156</v>
      </c>
      <c r="D62" s="116">
        <f>IF(C62="Sí",1)+IF(C62="No",0)</f>
        <v>1</v>
      </c>
      <c r="E62" s="207"/>
      <c r="F62" s="127">
        <f>IF(E53=0,(D62*$G$4))+IF(E53=11,(D62*$H$4))+IF(E53=10,(D62*$I$4))+IF(E53=9,(D62*$J$4))+IF(E53=8,(D62*$K$4))+IF(E53=7,(D62*$L$4))+IF(E53=6,(D62*$M$4))+IF(E53=5,(D62*$N$4))+IF(E53=4,(D62*$O$4))+IF(E53=3,(D62*$P$4))+IF(E53=2,(D62*$Q$4))+IF(E53=1,(D62*$R$4))</f>
        <v>9.0909090909090912E-2</v>
      </c>
      <c r="G62" s="117"/>
      <c r="H62" s="117"/>
      <c r="I62" s="117"/>
      <c r="J62" s="117"/>
      <c r="K62" s="117"/>
      <c r="L62" s="117"/>
      <c r="M62" s="117"/>
      <c r="N62" s="117"/>
      <c r="O62" s="117"/>
      <c r="P62" s="117"/>
      <c r="Q62" s="117"/>
      <c r="R62" s="117"/>
      <c r="S62" s="234" t="s">
        <v>156</v>
      </c>
      <c r="T62" s="235">
        <f t="shared" si="13"/>
        <v>1</v>
      </c>
      <c r="U62" s="236">
        <f t="shared" si="14"/>
        <v>9.0909090909090912E-2</v>
      </c>
    </row>
    <row r="63" spans="1:23" ht="29.4" thickBot="1">
      <c r="A63" s="205"/>
      <c r="B63" s="126" t="s">
        <v>210</v>
      </c>
      <c r="C63" s="234" t="s">
        <v>156</v>
      </c>
      <c r="D63" s="116">
        <f t="shared" ref="D63" si="15">IF(C63="Sí",1)+IF(C63="No",0)</f>
        <v>1</v>
      </c>
      <c r="E63" s="208"/>
      <c r="F63" s="127">
        <f>IF(E53=0,(D63*$G$4))+IF(E53=11,(D63*$H$4))+IF(E53=10,(D63*$I$4))+IF(E53=9,(D63*$J$4))+IF(E53=8,(D63*$K$4))+IF(E53=7,(D63*$L$4))+IF(E53=6,(D63*$M$4))+IF(E53=5,(D63*$N$4))+IF(E53=4,(D63*$O$4))+IF(E53=3,(D63*$P$4))+IF(E53=2,(D63*$Q$4))+IF(E53=1,(D63*$R$4))</f>
        <v>9.0909090909090912E-2</v>
      </c>
      <c r="G63" s="117"/>
      <c r="H63" s="117"/>
      <c r="I63" s="117"/>
      <c r="J63" s="117"/>
      <c r="K63" s="117"/>
      <c r="L63" s="117"/>
      <c r="M63" s="117"/>
      <c r="N63" s="117"/>
      <c r="O63" s="117"/>
      <c r="P63" s="117"/>
      <c r="Q63" s="117"/>
      <c r="R63" s="117"/>
      <c r="S63" s="234" t="s">
        <v>156</v>
      </c>
      <c r="T63" s="235">
        <f t="shared" si="13"/>
        <v>1</v>
      </c>
      <c r="U63" s="236">
        <f t="shared" si="14"/>
        <v>9.0909090909090912E-2</v>
      </c>
      <c r="V63" s="226">
        <f>U64</f>
        <v>1.0000000000000002</v>
      </c>
      <c r="W63" s="227">
        <f>IF(U64&gt;=70%,(U64))+IF(U64&lt;=70%,70%)</f>
        <v>1.0000000000000002</v>
      </c>
    </row>
    <row r="64" spans="1:23">
      <c r="B64" s="5"/>
      <c r="C64" s="217"/>
      <c r="D64" s="5"/>
      <c r="E64" s="5"/>
      <c r="F64" s="5"/>
      <c r="G64" s="5"/>
      <c r="H64" s="5"/>
      <c r="I64" s="5"/>
      <c r="J64" s="5"/>
      <c r="K64" s="5"/>
      <c r="L64" s="5"/>
      <c r="M64" s="5"/>
      <c r="N64" s="5"/>
      <c r="O64" s="5"/>
      <c r="P64" s="56"/>
      <c r="Q64" s="56"/>
      <c r="R64" s="56"/>
      <c r="S64" s="217"/>
      <c r="T64" s="217"/>
      <c r="U64" s="228">
        <f>SUM(U53:U63)</f>
        <v>1.0000000000000002</v>
      </c>
    </row>
    <row r="66" spans="1:23" ht="28.8">
      <c r="A66" s="6"/>
      <c r="B66" s="6"/>
      <c r="C66" s="211" t="s">
        <v>213</v>
      </c>
      <c r="D66" s="42"/>
      <c r="E66" s="42"/>
      <c r="F66" s="25" t="s">
        <v>229</v>
      </c>
      <c r="S66" s="211" t="s">
        <v>155</v>
      </c>
      <c r="U66" s="156" t="s">
        <v>222</v>
      </c>
    </row>
    <row r="67" spans="1:23">
      <c r="A67" s="26" t="str">
        <f>'Tabla Resultados FC'!C46</f>
        <v>EU.2.2</v>
      </c>
      <c r="B67" s="30" t="str">
        <f>'Tabla Resultados FC'!D46</f>
        <v>Ciudad de los 15´</v>
      </c>
      <c r="C67" s="212"/>
      <c r="D67" s="42"/>
      <c r="E67" s="42"/>
      <c r="F67" s="128">
        <v>1</v>
      </c>
      <c r="S67" s="212"/>
      <c r="U67" s="157"/>
    </row>
    <row r="68" spans="1:23">
      <c r="A68" s="6"/>
      <c r="B68" s="6"/>
      <c r="C68" s="213"/>
      <c r="D68" s="6"/>
      <c r="E68" s="6"/>
      <c r="F68" s="6"/>
      <c r="G68" s="125"/>
      <c r="H68" s="125"/>
      <c r="I68" s="125"/>
      <c r="J68" s="125"/>
      <c r="K68" s="125"/>
      <c r="L68" s="125"/>
      <c r="M68" s="125"/>
      <c r="N68" s="125"/>
      <c r="O68" s="125"/>
      <c r="P68" s="125"/>
      <c r="Q68" s="125"/>
      <c r="R68" s="125"/>
      <c r="S68" s="213"/>
      <c r="T68" s="213"/>
      <c r="U68" s="223"/>
    </row>
    <row r="69" spans="1:23" ht="28.8">
      <c r="A69" s="203" t="s">
        <v>217</v>
      </c>
      <c r="B69" s="126" t="s">
        <v>200</v>
      </c>
      <c r="C69" s="234" t="s">
        <v>156</v>
      </c>
      <c r="D69" s="116">
        <f>IF(C69="Sí",1)+IF(C69="No",0)</f>
        <v>1</v>
      </c>
      <c r="E69" s="206">
        <f>(COUNTIF(D69:D79,"1"))</f>
        <v>11</v>
      </c>
      <c r="F69" s="127">
        <f>IF(E69=0,(D69*$G$4))+IF(E69=11,(D69*$H$4))+IF(E69=10,(D69*$I$4))+IF(E69=9,(D69*$J$4))+IF(E69=8,(D69*$K$4))+IF(E69=7,(D69*$L$4))+IF(E69=6,(D69*$M$4))+IF(E69=5,(D69*$N$4))+IF(E69=4,(D69*$O$4))+IF(E69=3,(D69*$P$4))+IF(E69=2,(D69*$Q$4))+IF(E69=1,(D69*$R$4))</f>
        <v>9.0909090909090912E-2</v>
      </c>
      <c r="G69" s="117">
        <v>0</v>
      </c>
      <c r="H69" s="117">
        <f>F67/11</f>
        <v>9.0909090909090912E-2</v>
      </c>
      <c r="I69" s="117">
        <f>F67/10</f>
        <v>0.1</v>
      </c>
      <c r="J69" s="117">
        <f>F67/9</f>
        <v>0.1111111111111111</v>
      </c>
      <c r="K69" s="117">
        <f>F67/8</f>
        <v>0.125</v>
      </c>
      <c r="L69" s="117">
        <f>F67/7</f>
        <v>0.14285714285714285</v>
      </c>
      <c r="M69" s="117">
        <f>F67/6</f>
        <v>0.16666666666666666</v>
      </c>
      <c r="N69" s="117">
        <f>F67/5</f>
        <v>0.2</v>
      </c>
      <c r="O69" s="117">
        <f>F67/4</f>
        <v>0.25</v>
      </c>
      <c r="P69" s="117">
        <f>F67/3</f>
        <v>0.33333333333333331</v>
      </c>
      <c r="Q69" s="117">
        <f>F67/2</f>
        <v>0.5</v>
      </c>
      <c r="R69" s="117">
        <f>F67/1</f>
        <v>1</v>
      </c>
      <c r="S69" s="234" t="s">
        <v>156</v>
      </c>
      <c r="T69" s="235">
        <f>IF(S69="Sí",1)+IF(S69="No",0)</f>
        <v>1</v>
      </c>
      <c r="U69" s="236">
        <f>F69*T69</f>
        <v>9.0909090909090912E-2</v>
      </c>
    </row>
    <row r="70" spans="1:23" ht="28.8">
      <c r="A70" s="204"/>
      <c r="B70" s="126" t="s">
        <v>204</v>
      </c>
      <c r="C70" s="234" t="s">
        <v>156</v>
      </c>
      <c r="D70" s="116">
        <f t="shared" ref="D70:D74" si="16">IF(C70="Sí",1)+IF(C70="No",0)</f>
        <v>1</v>
      </c>
      <c r="E70" s="207"/>
      <c r="F70" s="127">
        <f>IF(E69=0,(D70*$G$4))+IF(E69=11,(D70*$H$4))+IF(E69=10,(D70*$I$4))+IF(E69=9,(D70*$J$4))+IF(E69=8,(D70*$K$4))+IF(E69=7,(D70*$L$4))+IF(E69=6,(D70*$M$4))+IF(E69=5,(D70*$N$4))+IF(E69=4,(D70*$O$4))+IF(E69=3,(D70*$P$4))+IF(E69=2,(D70*$Q$4))+IF(E69=1,(D70*$R$4))</f>
        <v>9.0909090909090912E-2</v>
      </c>
      <c r="G70" s="117"/>
      <c r="H70" s="117"/>
      <c r="I70" s="117"/>
      <c r="J70" s="117"/>
      <c r="K70" s="117"/>
      <c r="L70" s="117"/>
      <c r="M70" s="117"/>
      <c r="N70" s="117"/>
      <c r="O70" s="117"/>
      <c r="P70" s="117"/>
      <c r="Q70" s="117"/>
      <c r="R70" s="117"/>
      <c r="S70" s="234" t="s">
        <v>156</v>
      </c>
      <c r="T70" s="235">
        <f t="shared" ref="T70:T79" si="17">IF(S70="Sí",1)+IF(S70="No",0)</f>
        <v>1</v>
      </c>
      <c r="U70" s="236">
        <f t="shared" ref="U70:U79" si="18">F70*T70</f>
        <v>9.0909090909090912E-2</v>
      </c>
    </row>
    <row r="71" spans="1:23" ht="28.8">
      <c r="A71" s="205"/>
      <c r="B71" s="126" t="s">
        <v>208</v>
      </c>
      <c r="C71" s="234" t="s">
        <v>156</v>
      </c>
      <c r="D71" s="116">
        <f t="shared" si="16"/>
        <v>1</v>
      </c>
      <c r="E71" s="207"/>
      <c r="F71" s="127">
        <f>IF(E69=0,(D71*$G$4))+IF(E69=11,(D71*$H$4))+IF(E69=10,(D71*$I$4))+IF(E69=9,(D71*$J$4))+IF(E69=8,(D71*$K$4))+IF(E69=7,(D71*$L$4))+IF(E69=6,(D71*$M$4))+IF(E69=5,(D71*$N$4))+IF(E69=4,(D71*$O$4))+IF(E69=3,(D71*$P$4))+IF(E69=2,(D71*$Q$4))+IF(E69=1,(D71*$R$4))</f>
        <v>9.0909090909090912E-2</v>
      </c>
      <c r="G71" s="117"/>
      <c r="H71" s="117"/>
      <c r="I71" s="117"/>
      <c r="J71" s="117"/>
      <c r="K71" s="117"/>
      <c r="L71" s="117"/>
      <c r="M71" s="117"/>
      <c r="N71" s="117"/>
      <c r="O71" s="117"/>
      <c r="P71" s="117"/>
      <c r="Q71" s="117"/>
      <c r="R71" s="117"/>
      <c r="S71" s="234" t="s">
        <v>156</v>
      </c>
      <c r="T71" s="235">
        <f t="shared" si="17"/>
        <v>1</v>
      </c>
      <c r="U71" s="236">
        <f t="shared" si="18"/>
        <v>9.0909090909090912E-2</v>
      </c>
    </row>
    <row r="72" spans="1:23" ht="28.8">
      <c r="A72" s="203" t="s">
        <v>218</v>
      </c>
      <c r="B72" s="126" t="s">
        <v>201</v>
      </c>
      <c r="C72" s="234" t="s">
        <v>156</v>
      </c>
      <c r="D72" s="116">
        <f t="shared" si="16"/>
        <v>1</v>
      </c>
      <c r="E72" s="207"/>
      <c r="F72" s="127">
        <f>IF(E69=0,(D72*$G$4))+IF(E69=11,(D72*$H$4))+IF(E69=10,(D72*$I$4))+IF(E69=9,(D72*$J$4))+IF(E69=8,(D72*$K$4))+IF(E69=7,(D72*$L$4))+IF(E69=6,(D72*$M$4))+IF(E69=5,(D72*$N$4))+IF(E69=4,(D72*$O$4))+IF(E69=3,(D72*$P$4))+IF(E69=2,(D72*$Q$4))+IF(E69=1,(D72*$R$4))</f>
        <v>9.0909090909090912E-2</v>
      </c>
      <c r="G72" s="117"/>
      <c r="H72" s="117"/>
      <c r="I72" s="117"/>
      <c r="J72" s="117"/>
      <c r="K72" s="117"/>
      <c r="L72" s="117"/>
      <c r="M72" s="117"/>
      <c r="N72" s="117"/>
      <c r="O72" s="117"/>
      <c r="P72" s="117"/>
      <c r="Q72" s="117"/>
      <c r="R72" s="117"/>
      <c r="S72" s="234" t="s">
        <v>156</v>
      </c>
      <c r="T72" s="235">
        <f t="shared" si="17"/>
        <v>1</v>
      </c>
      <c r="U72" s="236">
        <f t="shared" si="18"/>
        <v>9.0909090909090912E-2</v>
      </c>
    </row>
    <row r="73" spans="1:23">
      <c r="A73" s="204"/>
      <c r="B73" s="126" t="s">
        <v>205</v>
      </c>
      <c r="C73" s="234" t="s">
        <v>156</v>
      </c>
      <c r="D73" s="116">
        <f t="shared" si="16"/>
        <v>1</v>
      </c>
      <c r="E73" s="207"/>
      <c r="F73" s="127">
        <f>IF(E69=0,(D73*$G$4))+IF(E69=11,(D73*$H$4))+IF(E69=10,(D73*$I$4))+IF(E69=9,(D73*$J$4))+IF(E69=8,(D73*$K$4))+IF(E69=7,(D73*$L$4))+IF(E69=6,(D73*$M$4))+IF(E69=5,(D73*$N$4))+IF(E69=4,(D73*$O$4))+IF(E69=3,(D73*$P$4))+IF(E69=2,(D73*$Q$4))+IF(E69=1,(D73*$R$4))</f>
        <v>9.0909090909090912E-2</v>
      </c>
      <c r="G73" s="117"/>
      <c r="H73" s="117"/>
      <c r="I73" s="117"/>
      <c r="J73" s="117"/>
      <c r="K73" s="117"/>
      <c r="L73" s="117"/>
      <c r="M73" s="117"/>
      <c r="N73" s="117"/>
      <c r="O73" s="117"/>
      <c r="P73" s="117"/>
      <c r="Q73" s="117"/>
      <c r="R73" s="117"/>
      <c r="S73" s="234" t="s">
        <v>156</v>
      </c>
      <c r="T73" s="235">
        <f t="shared" si="17"/>
        <v>1</v>
      </c>
      <c r="U73" s="236">
        <f t="shared" si="18"/>
        <v>9.0909090909090912E-2</v>
      </c>
    </row>
    <row r="74" spans="1:23">
      <c r="A74" s="205"/>
      <c r="B74" s="126" t="s">
        <v>209</v>
      </c>
      <c r="C74" s="234" t="s">
        <v>156</v>
      </c>
      <c r="D74" s="116">
        <f t="shared" si="16"/>
        <v>1</v>
      </c>
      <c r="E74" s="207"/>
      <c r="F74" s="127">
        <f>IF(E69=0,(D74*$G$4))+IF(E69=11,(D74*$H$4))+IF(E69=10,(D74*$I$4))+IF(E69=9,(D74*$J$4))+IF(E69=8,(D74*$K$4))+IF(E69=7,(D74*$L$4))+IF(E69=6,(D74*$M$4))+IF(E69=5,(D74*$N$4))+IF(E69=4,(D74*$O$4))+IF(E69=3,(D74*$P$4))+IF(E69=2,(D74*$Q$4))+IF(E69=1,(D74*$R$4))</f>
        <v>9.0909090909090912E-2</v>
      </c>
      <c r="G74" s="117"/>
      <c r="H74" s="117"/>
      <c r="I74" s="117"/>
      <c r="J74" s="117"/>
      <c r="K74" s="117"/>
      <c r="L74" s="117"/>
      <c r="M74" s="117"/>
      <c r="N74" s="117"/>
      <c r="O74" s="117"/>
      <c r="P74" s="117"/>
      <c r="Q74" s="117"/>
      <c r="R74" s="117"/>
      <c r="S74" s="234" t="s">
        <v>156</v>
      </c>
      <c r="T74" s="235">
        <f t="shared" si="17"/>
        <v>1</v>
      </c>
      <c r="U74" s="236">
        <f t="shared" si="18"/>
        <v>9.0909090909090912E-2</v>
      </c>
    </row>
    <row r="75" spans="1:23" ht="28.8">
      <c r="A75" s="203" t="s">
        <v>219</v>
      </c>
      <c r="B75" s="126" t="s">
        <v>202</v>
      </c>
      <c r="C75" s="234" t="s">
        <v>156</v>
      </c>
      <c r="D75" s="116">
        <f>IF(C75="Sí",1)+IF(C75="No",0)</f>
        <v>1</v>
      </c>
      <c r="E75" s="207"/>
      <c r="F75" s="127">
        <f>IF(E69=0,(D75*$G$4))+IF(E69=11,(D75*$H$4))+IF(E69=10,(D75*$I$4))+IF(E69=9,(D75*$J$4))+IF(E69=8,(D75*$K$4))+IF(E69=7,(D75*$L$4))+IF(E69=6,(D75*$M$4))+IF(E69=5,(D75*$N$4))+IF(E69=4,(D75*$O$4))+IF(E69=3,(D75*$P$4))+IF(E69=2,(D75*$Q$4))+IF(E69=1,(D75*$R$4))</f>
        <v>9.0909090909090912E-2</v>
      </c>
      <c r="G75" s="117"/>
      <c r="H75" s="117"/>
      <c r="I75" s="117"/>
      <c r="J75" s="117"/>
      <c r="K75" s="117"/>
      <c r="L75" s="117"/>
      <c r="M75" s="117"/>
      <c r="N75" s="117"/>
      <c r="O75" s="117"/>
      <c r="P75" s="117"/>
      <c r="Q75" s="117"/>
      <c r="R75" s="117"/>
      <c r="S75" s="234" t="s">
        <v>156</v>
      </c>
      <c r="T75" s="235">
        <f t="shared" si="17"/>
        <v>1</v>
      </c>
      <c r="U75" s="236">
        <f t="shared" si="18"/>
        <v>9.0909090909090912E-2</v>
      </c>
    </row>
    <row r="76" spans="1:23" ht="14.4" customHeight="1">
      <c r="A76" s="205"/>
      <c r="B76" s="126" t="s">
        <v>206</v>
      </c>
      <c r="C76" s="234" t="s">
        <v>156</v>
      </c>
      <c r="D76" s="116">
        <f>IF(C76="Sí",1)+IF(C76="No",0)</f>
        <v>1</v>
      </c>
      <c r="E76" s="207"/>
      <c r="F76" s="127">
        <f>IF(E69=0,(D76*$G$4))+IF(E69=11,(D76*$H$4))+IF(E69=10,(D76*$I$4))+IF(E69=9,(D76*$J$4))+IF(E69=8,(D76*$K$4))+IF(E69=7,(D76*$L$4))+IF(E69=6,(D76*$M$4))+IF(E69=5,(D76*$N$4))+IF(E69=4,(D76*$O$4))+IF(E69=3,(D76*$P$4))+IF(E69=2,(D76*$Q$4))+IF(E69=1,(D76*$R$4))</f>
        <v>9.0909090909090912E-2</v>
      </c>
      <c r="G76" s="117"/>
      <c r="H76" s="117"/>
      <c r="I76" s="117"/>
      <c r="J76" s="117"/>
      <c r="K76" s="117"/>
      <c r="L76" s="117"/>
      <c r="M76" s="117"/>
      <c r="N76" s="117"/>
      <c r="O76" s="117"/>
      <c r="P76" s="117"/>
      <c r="Q76" s="117"/>
      <c r="R76" s="117"/>
      <c r="S76" s="234" t="s">
        <v>156</v>
      </c>
      <c r="T76" s="235">
        <f t="shared" si="17"/>
        <v>1</v>
      </c>
      <c r="U76" s="236">
        <f t="shared" si="18"/>
        <v>9.0909090909090912E-2</v>
      </c>
    </row>
    <row r="77" spans="1:23">
      <c r="A77" s="203" t="s">
        <v>220</v>
      </c>
      <c r="B77" s="126" t="s">
        <v>203</v>
      </c>
      <c r="C77" s="234" t="s">
        <v>156</v>
      </c>
      <c r="D77" s="116">
        <f>IF(C77="Sí",1)+IF(C77="No",0)</f>
        <v>1</v>
      </c>
      <c r="E77" s="207"/>
      <c r="F77" s="127">
        <f>IF(E69=0,(D77*$G$4))+IF(E69=11,(D77*$H$4))+IF(E69=10,(D77*$I$4))+IF(E69=9,(D77*$J$4))+IF(E69=8,(D77*$K$4))+IF(E69=7,(D77*$L$4))+IF(E69=6,(D77*$M$4))+IF(E69=5,(D77*$N$4))+IF(E69=4,(D77*$O$4))+IF(E69=3,(D77*$P$4))+IF(E69=2,(D77*$Q$4))+IF(E69=1,(D77*$R$4))</f>
        <v>9.0909090909090912E-2</v>
      </c>
      <c r="G77" s="117"/>
      <c r="H77" s="117"/>
      <c r="I77" s="117"/>
      <c r="J77" s="117"/>
      <c r="K77" s="117"/>
      <c r="L77" s="117"/>
      <c r="M77" s="117"/>
      <c r="N77" s="117"/>
      <c r="O77" s="117"/>
      <c r="P77" s="117"/>
      <c r="Q77" s="117"/>
      <c r="R77" s="117"/>
      <c r="S77" s="234" t="s">
        <v>156</v>
      </c>
      <c r="T77" s="235">
        <f t="shared" si="17"/>
        <v>1</v>
      </c>
      <c r="U77" s="236">
        <f t="shared" si="18"/>
        <v>9.0909090909090912E-2</v>
      </c>
    </row>
    <row r="78" spans="1:23" ht="15" customHeight="1" thickBot="1">
      <c r="A78" s="204"/>
      <c r="B78" s="126" t="s">
        <v>207</v>
      </c>
      <c r="C78" s="234" t="s">
        <v>156</v>
      </c>
      <c r="D78" s="116">
        <f>IF(C78="Sí",1)+IF(C78="No",0)</f>
        <v>1</v>
      </c>
      <c r="E78" s="207"/>
      <c r="F78" s="127">
        <f>IF(E69=0,(D78*$G$4))+IF(E69=11,(D78*$H$4))+IF(E69=10,(D78*$I$4))+IF(E69=9,(D78*$J$4))+IF(E69=8,(D78*$K$4))+IF(E69=7,(D78*$L$4))+IF(E69=6,(D78*$M$4))+IF(E69=5,(D78*$N$4))+IF(E69=4,(D78*$O$4))+IF(E69=3,(D78*$P$4))+IF(E69=2,(D78*$Q$4))+IF(E69=1,(D78*$R$4))</f>
        <v>9.0909090909090912E-2</v>
      </c>
      <c r="G78" s="117"/>
      <c r="H78" s="117"/>
      <c r="I78" s="117"/>
      <c r="J78" s="117"/>
      <c r="K78" s="117"/>
      <c r="L78" s="117"/>
      <c r="M78" s="117"/>
      <c r="N78" s="117"/>
      <c r="O78" s="117"/>
      <c r="P78" s="117"/>
      <c r="Q78" s="117"/>
      <c r="R78" s="117"/>
      <c r="S78" s="234" t="s">
        <v>156</v>
      </c>
      <c r="T78" s="235">
        <f t="shared" si="17"/>
        <v>1</v>
      </c>
      <c r="U78" s="236">
        <f t="shared" si="18"/>
        <v>9.0909090909090912E-2</v>
      </c>
    </row>
    <row r="79" spans="1:23" ht="29.4" thickBot="1">
      <c r="A79" s="205"/>
      <c r="B79" s="126" t="s">
        <v>210</v>
      </c>
      <c r="C79" s="234" t="s">
        <v>156</v>
      </c>
      <c r="D79" s="116">
        <f t="shared" ref="D79" si="19">IF(C79="Sí",1)+IF(C79="No",0)</f>
        <v>1</v>
      </c>
      <c r="E79" s="208"/>
      <c r="F79" s="127">
        <f>IF(E69=0,(D79*$G$4))+IF(E69=11,(D79*$H$4))+IF(E69=10,(D79*$I$4))+IF(E69=9,(D79*$J$4))+IF(E69=8,(D79*$K$4))+IF(E69=7,(D79*$L$4))+IF(E69=6,(D79*$M$4))+IF(E69=5,(D79*$N$4))+IF(E69=4,(D79*$O$4))+IF(E69=3,(D79*$P$4))+IF(E69=2,(D79*$Q$4))+IF(E69=1,(D79*$R$4))</f>
        <v>9.0909090909090912E-2</v>
      </c>
      <c r="G79" s="117"/>
      <c r="H79" s="117"/>
      <c r="I79" s="117"/>
      <c r="J79" s="117"/>
      <c r="K79" s="117"/>
      <c r="L79" s="117"/>
      <c r="M79" s="117"/>
      <c r="N79" s="117"/>
      <c r="O79" s="117"/>
      <c r="P79" s="117"/>
      <c r="Q79" s="117"/>
      <c r="R79" s="117"/>
      <c r="S79" s="234" t="s">
        <v>156</v>
      </c>
      <c r="T79" s="235">
        <f t="shared" si="17"/>
        <v>1</v>
      </c>
      <c r="U79" s="236">
        <f t="shared" si="18"/>
        <v>9.0909090909090912E-2</v>
      </c>
      <c r="V79" s="226">
        <f>U80</f>
        <v>1.0000000000000002</v>
      </c>
      <c r="W79" s="227">
        <f>IF(U80&gt;=70%,(U80))+IF(U80&lt;=70%,70%)</f>
        <v>1.0000000000000002</v>
      </c>
    </row>
    <row r="80" spans="1:23">
      <c r="B80" s="5"/>
      <c r="C80" s="217"/>
      <c r="D80" s="5"/>
      <c r="E80" s="5"/>
      <c r="F80" s="5"/>
      <c r="G80" s="5"/>
      <c r="H80" s="5"/>
      <c r="I80" s="5"/>
      <c r="J80" s="5"/>
      <c r="K80" s="5"/>
      <c r="L80" s="5"/>
      <c r="M80" s="5"/>
      <c r="N80" s="5"/>
      <c r="O80" s="5"/>
      <c r="P80" s="56"/>
      <c r="Q80" s="56"/>
      <c r="R80" s="56"/>
      <c r="S80" s="217"/>
      <c r="T80" s="217"/>
      <c r="U80" s="228">
        <f>SUM(U69:U79)</f>
        <v>1.0000000000000002</v>
      </c>
    </row>
    <row r="82" spans="1:23" ht="28.8">
      <c r="A82" s="6"/>
      <c r="B82" s="6"/>
      <c r="C82" s="211" t="s">
        <v>213</v>
      </c>
      <c r="D82" s="42"/>
      <c r="E82" s="42"/>
      <c r="F82" s="25" t="s">
        <v>229</v>
      </c>
      <c r="S82" s="211" t="s">
        <v>155</v>
      </c>
      <c r="U82" s="156" t="s">
        <v>222</v>
      </c>
    </row>
    <row r="83" spans="1:23">
      <c r="A83" s="26" t="str">
        <f>'Tabla Resultados FC'!C47</f>
        <v>EU.2.3</v>
      </c>
      <c r="B83" s="30" t="str">
        <f>'Tabla Resultados FC'!D47</f>
        <v>Eficiencia y sostenibilidad de la urbanización. Planificación consciente</v>
      </c>
      <c r="C83" s="212"/>
      <c r="D83" s="42"/>
      <c r="E83" s="42"/>
      <c r="F83" s="128">
        <v>1</v>
      </c>
      <c r="S83" s="212"/>
      <c r="U83" s="157"/>
    </row>
    <row r="84" spans="1:23">
      <c r="A84" s="6"/>
      <c r="B84" s="6"/>
      <c r="C84" s="213"/>
      <c r="D84" s="6"/>
      <c r="E84" s="6"/>
      <c r="F84" s="6"/>
      <c r="G84" s="125"/>
      <c r="H84" s="125"/>
      <c r="I84" s="125"/>
      <c r="J84" s="125"/>
      <c r="K84" s="125"/>
      <c r="L84" s="125"/>
      <c r="M84" s="125"/>
      <c r="N84" s="125"/>
      <c r="O84" s="125"/>
      <c r="P84" s="125"/>
      <c r="Q84" s="125"/>
      <c r="R84" s="125"/>
      <c r="S84" s="213"/>
      <c r="T84" s="213"/>
      <c r="U84" s="223"/>
    </row>
    <row r="85" spans="1:23" ht="28.8">
      <c r="A85" s="203" t="s">
        <v>217</v>
      </c>
      <c r="B85" s="126" t="s">
        <v>200</v>
      </c>
      <c r="C85" s="234" t="s">
        <v>156</v>
      </c>
      <c r="D85" s="116">
        <f>IF(C85="Sí",1)+IF(C85="No",0)</f>
        <v>1</v>
      </c>
      <c r="E85" s="206">
        <f>(COUNTIF(D85:D95,"1"))</f>
        <v>11</v>
      </c>
      <c r="F85" s="127">
        <f>IF(E85=0,(D85*$G$4))+IF(E85=11,(D85*$H$4))+IF(E85=10,(D85*$I$4))+IF(E85=9,(D85*$J$4))+IF(E85=8,(D85*$K$4))+IF(E85=7,(D85*$L$4))+IF(E85=6,(D85*$M$4))+IF(E85=5,(D85*$N$4))+IF(E85=4,(D85*$O$4))+IF(E85=3,(D85*$P$4))+IF(E85=2,(D85*$Q$4))+IF(E85=1,(D85*$R$4))</f>
        <v>9.0909090909090912E-2</v>
      </c>
      <c r="G85" s="117">
        <v>0</v>
      </c>
      <c r="H85" s="117">
        <f>F83/11</f>
        <v>9.0909090909090912E-2</v>
      </c>
      <c r="I85" s="117">
        <f>F83/10</f>
        <v>0.1</v>
      </c>
      <c r="J85" s="117">
        <f>F83/9</f>
        <v>0.1111111111111111</v>
      </c>
      <c r="K85" s="117">
        <f>F83/8</f>
        <v>0.125</v>
      </c>
      <c r="L85" s="117">
        <f>F83/7</f>
        <v>0.14285714285714285</v>
      </c>
      <c r="M85" s="117">
        <f>F83/6</f>
        <v>0.16666666666666666</v>
      </c>
      <c r="N85" s="117">
        <f>F83/5</f>
        <v>0.2</v>
      </c>
      <c r="O85" s="117">
        <f>F83/4</f>
        <v>0.25</v>
      </c>
      <c r="P85" s="117">
        <f>F83/3</f>
        <v>0.33333333333333331</v>
      </c>
      <c r="Q85" s="117">
        <f>F83/2</f>
        <v>0.5</v>
      </c>
      <c r="R85" s="117">
        <f>F83/1</f>
        <v>1</v>
      </c>
      <c r="S85" s="234" t="s">
        <v>156</v>
      </c>
      <c r="T85" s="235">
        <f>IF(S85="Sí",1)+IF(S85="No",0)</f>
        <v>1</v>
      </c>
      <c r="U85" s="236">
        <f>F85*T85</f>
        <v>9.0909090909090912E-2</v>
      </c>
    </row>
    <row r="86" spans="1:23" ht="28.8">
      <c r="A86" s="204"/>
      <c r="B86" s="126" t="s">
        <v>204</v>
      </c>
      <c r="C86" s="234" t="s">
        <v>156</v>
      </c>
      <c r="D86" s="116">
        <f t="shared" ref="D86:D90" si="20">IF(C86="Sí",1)+IF(C86="No",0)</f>
        <v>1</v>
      </c>
      <c r="E86" s="207"/>
      <c r="F86" s="127">
        <f>IF(E85=0,(D86*$G$4))+IF(E85=11,(D86*$H$4))+IF(E85=10,(D86*$I$4))+IF(E85=9,(D86*$J$4))+IF(E85=8,(D86*$K$4))+IF(E85=7,(D86*$L$4))+IF(E85=6,(D86*$M$4))+IF(E85=5,(D86*$N$4))+IF(E85=4,(D86*$O$4))+IF(E85=3,(D86*$P$4))+IF(E85=2,(D86*$Q$4))+IF(E85=1,(D86*$R$4))</f>
        <v>9.0909090909090912E-2</v>
      </c>
      <c r="G86" s="117"/>
      <c r="H86" s="117"/>
      <c r="I86" s="117"/>
      <c r="J86" s="117"/>
      <c r="K86" s="117"/>
      <c r="L86" s="117"/>
      <c r="M86" s="117"/>
      <c r="N86" s="117"/>
      <c r="O86" s="117"/>
      <c r="P86" s="117"/>
      <c r="Q86" s="117"/>
      <c r="R86" s="117"/>
      <c r="S86" s="234" t="s">
        <v>156</v>
      </c>
      <c r="T86" s="235">
        <f t="shared" ref="T86:T95" si="21">IF(S86="Sí",1)+IF(S86="No",0)</f>
        <v>1</v>
      </c>
      <c r="U86" s="236">
        <f t="shared" ref="U86:U95" si="22">F86*T86</f>
        <v>9.0909090909090912E-2</v>
      </c>
    </row>
    <row r="87" spans="1:23" ht="28.8">
      <c r="A87" s="205"/>
      <c r="B87" s="126" t="s">
        <v>208</v>
      </c>
      <c r="C87" s="234" t="s">
        <v>156</v>
      </c>
      <c r="D87" s="116">
        <f t="shared" si="20"/>
        <v>1</v>
      </c>
      <c r="E87" s="207"/>
      <c r="F87" s="127">
        <f>IF(E85=0,(D87*$G$4))+IF(E85=11,(D87*$H$4))+IF(E85=10,(D87*$I$4))+IF(E85=9,(D87*$J$4))+IF(E85=8,(D87*$K$4))+IF(E85=7,(D87*$L$4))+IF(E85=6,(D87*$M$4))+IF(E85=5,(D87*$N$4))+IF(E85=4,(D87*$O$4))+IF(E85=3,(D87*$P$4))+IF(E85=2,(D87*$Q$4))+IF(E85=1,(D87*$R$4))</f>
        <v>9.0909090909090912E-2</v>
      </c>
      <c r="G87" s="117"/>
      <c r="H87" s="117"/>
      <c r="I87" s="117"/>
      <c r="J87" s="117"/>
      <c r="K87" s="117"/>
      <c r="L87" s="117"/>
      <c r="M87" s="117"/>
      <c r="N87" s="117"/>
      <c r="O87" s="117"/>
      <c r="P87" s="117"/>
      <c r="Q87" s="117"/>
      <c r="R87" s="117"/>
      <c r="S87" s="234" t="s">
        <v>156</v>
      </c>
      <c r="T87" s="235">
        <f t="shared" si="21"/>
        <v>1</v>
      </c>
      <c r="U87" s="236">
        <f t="shared" si="22"/>
        <v>9.0909090909090912E-2</v>
      </c>
    </row>
    <row r="88" spans="1:23" ht="28.8">
      <c r="A88" s="203" t="s">
        <v>218</v>
      </c>
      <c r="B88" s="126" t="s">
        <v>201</v>
      </c>
      <c r="C88" s="234" t="s">
        <v>156</v>
      </c>
      <c r="D88" s="116">
        <f t="shared" si="20"/>
        <v>1</v>
      </c>
      <c r="E88" s="207"/>
      <c r="F88" s="127">
        <f>IF(E85=0,(D88*$G$4))+IF(E85=11,(D88*$H$4))+IF(E85=10,(D88*$I$4))+IF(E85=9,(D88*$J$4))+IF(E85=8,(D88*$K$4))+IF(E85=7,(D88*$L$4))+IF(E85=6,(D88*$M$4))+IF(E85=5,(D88*$N$4))+IF(E85=4,(D88*$O$4))+IF(E85=3,(D88*$P$4))+IF(E85=2,(D88*$Q$4))+IF(E85=1,(D88*$R$4))</f>
        <v>9.0909090909090912E-2</v>
      </c>
      <c r="G88" s="117"/>
      <c r="H88" s="117"/>
      <c r="I88" s="117"/>
      <c r="J88" s="117"/>
      <c r="K88" s="117"/>
      <c r="L88" s="117"/>
      <c r="M88" s="117"/>
      <c r="N88" s="117"/>
      <c r="O88" s="117"/>
      <c r="P88" s="117"/>
      <c r="Q88" s="117"/>
      <c r="R88" s="117"/>
      <c r="S88" s="234" t="s">
        <v>156</v>
      </c>
      <c r="T88" s="235">
        <f t="shared" si="21"/>
        <v>1</v>
      </c>
      <c r="U88" s="236">
        <f t="shared" si="22"/>
        <v>9.0909090909090912E-2</v>
      </c>
    </row>
    <row r="89" spans="1:23">
      <c r="A89" s="204"/>
      <c r="B89" s="126" t="s">
        <v>205</v>
      </c>
      <c r="C89" s="234" t="s">
        <v>156</v>
      </c>
      <c r="D89" s="116">
        <f t="shared" si="20"/>
        <v>1</v>
      </c>
      <c r="E89" s="207"/>
      <c r="F89" s="127">
        <f>IF(E85=0,(D89*$G$4))+IF(E85=11,(D89*$H$4))+IF(E85=10,(D89*$I$4))+IF(E85=9,(D89*$J$4))+IF(E85=8,(D89*$K$4))+IF(E85=7,(D89*$L$4))+IF(E85=6,(D89*$M$4))+IF(E85=5,(D89*$N$4))+IF(E85=4,(D89*$O$4))+IF(E85=3,(D89*$P$4))+IF(E85=2,(D89*$Q$4))+IF(E85=1,(D89*$R$4))</f>
        <v>9.0909090909090912E-2</v>
      </c>
      <c r="G89" s="117"/>
      <c r="H89" s="117"/>
      <c r="I89" s="117"/>
      <c r="J89" s="117"/>
      <c r="K89" s="117"/>
      <c r="L89" s="117"/>
      <c r="M89" s="117"/>
      <c r="N89" s="117"/>
      <c r="O89" s="117"/>
      <c r="P89" s="117"/>
      <c r="Q89" s="117"/>
      <c r="R89" s="117"/>
      <c r="S89" s="234" t="s">
        <v>156</v>
      </c>
      <c r="T89" s="235">
        <f t="shared" si="21"/>
        <v>1</v>
      </c>
      <c r="U89" s="236">
        <f t="shared" si="22"/>
        <v>9.0909090909090912E-2</v>
      </c>
    </row>
    <row r="90" spans="1:23">
      <c r="A90" s="205"/>
      <c r="B90" s="126" t="s">
        <v>209</v>
      </c>
      <c r="C90" s="234" t="s">
        <v>156</v>
      </c>
      <c r="D90" s="116">
        <f t="shared" si="20"/>
        <v>1</v>
      </c>
      <c r="E90" s="207"/>
      <c r="F90" s="127">
        <f>IF(E85=0,(D90*$G$4))+IF(E85=11,(D90*$H$4))+IF(E85=10,(D90*$I$4))+IF(E85=9,(D90*$J$4))+IF(E85=8,(D90*$K$4))+IF(E85=7,(D90*$L$4))+IF(E85=6,(D90*$M$4))+IF(E85=5,(D90*$N$4))+IF(E85=4,(D90*$O$4))+IF(E85=3,(D90*$P$4))+IF(E85=2,(D90*$Q$4))+IF(E85=1,(D90*$R$4))</f>
        <v>9.0909090909090912E-2</v>
      </c>
      <c r="G90" s="117"/>
      <c r="H90" s="117"/>
      <c r="I90" s="117"/>
      <c r="J90" s="117"/>
      <c r="K90" s="117"/>
      <c r="L90" s="117"/>
      <c r="M90" s="117"/>
      <c r="N90" s="117"/>
      <c r="O90" s="117"/>
      <c r="P90" s="117"/>
      <c r="Q90" s="117"/>
      <c r="R90" s="117"/>
      <c r="S90" s="234" t="s">
        <v>156</v>
      </c>
      <c r="T90" s="235">
        <f t="shared" si="21"/>
        <v>1</v>
      </c>
      <c r="U90" s="236">
        <f t="shared" si="22"/>
        <v>9.0909090909090912E-2</v>
      </c>
    </row>
    <row r="91" spans="1:23" ht="28.8">
      <c r="A91" s="203" t="s">
        <v>219</v>
      </c>
      <c r="B91" s="126" t="s">
        <v>202</v>
      </c>
      <c r="C91" s="234" t="s">
        <v>156</v>
      </c>
      <c r="D91" s="116">
        <f>IF(C91="Sí",1)+IF(C91="No",0)</f>
        <v>1</v>
      </c>
      <c r="E91" s="207"/>
      <c r="F91" s="127">
        <f>IF(E85=0,(D91*$G$4))+IF(E85=11,(D91*$H$4))+IF(E85=10,(D91*$I$4))+IF(E85=9,(D91*$J$4))+IF(E85=8,(D91*$K$4))+IF(E85=7,(D91*$L$4))+IF(E85=6,(D91*$M$4))+IF(E85=5,(D91*$N$4))+IF(E85=4,(D91*$O$4))+IF(E85=3,(D91*$P$4))+IF(E85=2,(D91*$Q$4))+IF(E85=1,(D91*$R$4))</f>
        <v>9.0909090909090912E-2</v>
      </c>
      <c r="G91" s="117"/>
      <c r="H91" s="117"/>
      <c r="I91" s="117"/>
      <c r="J91" s="117"/>
      <c r="K91" s="117"/>
      <c r="L91" s="117"/>
      <c r="M91" s="117"/>
      <c r="N91" s="117"/>
      <c r="O91" s="117"/>
      <c r="P91" s="117"/>
      <c r="Q91" s="117"/>
      <c r="R91" s="117"/>
      <c r="S91" s="234" t="s">
        <v>156</v>
      </c>
      <c r="T91" s="235">
        <f t="shared" si="21"/>
        <v>1</v>
      </c>
      <c r="U91" s="236">
        <f t="shared" si="22"/>
        <v>9.0909090909090912E-2</v>
      </c>
    </row>
    <row r="92" spans="1:23" ht="14.4" customHeight="1">
      <c r="A92" s="205"/>
      <c r="B92" s="126" t="s">
        <v>206</v>
      </c>
      <c r="C92" s="234" t="s">
        <v>156</v>
      </c>
      <c r="D92" s="116">
        <f>IF(C92="Sí",1)+IF(C92="No",0)</f>
        <v>1</v>
      </c>
      <c r="E92" s="207"/>
      <c r="F92" s="127">
        <f>IF(E85=0,(D92*$G$4))+IF(E85=11,(D92*$H$4))+IF(E85=10,(D92*$I$4))+IF(E85=9,(D92*$J$4))+IF(E85=8,(D92*$K$4))+IF(E85=7,(D92*$L$4))+IF(E85=6,(D92*$M$4))+IF(E85=5,(D92*$N$4))+IF(E85=4,(D92*$O$4))+IF(E85=3,(D92*$P$4))+IF(E85=2,(D92*$Q$4))+IF(E85=1,(D92*$R$4))</f>
        <v>9.0909090909090912E-2</v>
      </c>
      <c r="G92" s="117"/>
      <c r="H92" s="117"/>
      <c r="I92" s="117"/>
      <c r="J92" s="117"/>
      <c r="K92" s="117"/>
      <c r="L92" s="117"/>
      <c r="M92" s="117"/>
      <c r="N92" s="117"/>
      <c r="O92" s="117"/>
      <c r="P92" s="117"/>
      <c r="Q92" s="117"/>
      <c r="R92" s="117"/>
      <c r="S92" s="234" t="s">
        <v>156</v>
      </c>
      <c r="T92" s="235">
        <f t="shared" si="21"/>
        <v>1</v>
      </c>
      <c r="U92" s="236">
        <f t="shared" si="22"/>
        <v>9.0909090909090912E-2</v>
      </c>
    </row>
    <row r="93" spans="1:23">
      <c r="A93" s="203" t="s">
        <v>220</v>
      </c>
      <c r="B93" s="126" t="s">
        <v>203</v>
      </c>
      <c r="C93" s="234" t="s">
        <v>156</v>
      </c>
      <c r="D93" s="116">
        <f>IF(C93="Sí",1)+IF(C93="No",0)</f>
        <v>1</v>
      </c>
      <c r="E93" s="207"/>
      <c r="F93" s="127">
        <f>IF(E85=0,(D93*$G$4))+IF(E85=11,(D93*$H$4))+IF(E85=10,(D93*$I$4))+IF(E85=9,(D93*$J$4))+IF(E85=8,(D93*$K$4))+IF(E85=7,(D93*$L$4))+IF(E85=6,(D93*$M$4))+IF(E85=5,(D93*$N$4))+IF(E85=4,(D93*$O$4))+IF(E85=3,(D93*$P$4))+IF(E85=2,(D93*$Q$4))+IF(E85=1,(D93*$R$4))</f>
        <v>9.0909090909090912E-2</v>
      </c>
      <c r="G93" s="117"/>
      <c r="H93" s="117"/>
      <c r="I93" s="117"/>
      <c r="J93" s="117"/>
      <c r="K93" s="117"/>
      <c r="L93" s="117"/>
      <c r="M93" s="117"/>
      <c r="N93" s="117"/>
      <c r="O93" s="117"/>
      <c r="P93" s="117"/>
      <c r="Q93" s="117"/>
      <c r="R93" s="117"/>
      <c r="S93" s="234" t="s">
        <v>156</v>
      </c>
      <c r="T93" s="235">
        <f t="shared" si="21"/>
        <v>1</v>
      </c>
      <c r="U93" s="236">
        <f t="shared" si="22"/>
        <v>9.0909090909090912E-2</v>
      </c>
    </row>
    <row r="94" spans="1:23" ht="15" customHeight="1" thickBot="1">
      <c r="A94" s="204"/>
      <c r="B94" s="126" t="s">
        <v>207</v>
      </c>
      <c r="C94" s="234" t="s">
        <v>156</v>
      </c>
      <c r="D94" s="116">
        <f>IF(C94="Sí",1)+IF(C94="No",0)</f>
        <v>1</v>
      </c>
      <c r="E94" s="207"/>
      <c r="F94" s="127">
        <f>IF(E85=0,(D94*$G$4))+IF(E85=11,(D94*$H$4))+IF(E85=10,(D94*$I$4))+IF(E85=9,(D94*$J$4))+IF(E85=8,(D94*$K$4))+IF(E85=7,(D94*$L$4))+IF(E85=6,(D94*$M$4))+IF(E85=5,(D94*$N$4))+IF(E85=4,(D94*$O$4))+IF(E85=3,(D94*$P$4))+IF(E85=2,(D94*$Q$4))+IF(E85=1,(D94*$R$4))</f>
        <v>9.0909090909090912E-2</v>
      </c>
      <c r="G94" s="117"/>
      <c r="H94" s="117"/>
      <c r="I94" s="117"/>
      <c r="J94" s="117"/>
      <c r="K94" s="117"/>
      <c r="L94" s="117"/>
      <c r="M94" s="117"/>
      <c r="N94" s="117"/>
      <c r="O94" s="117"/>
      <c r="P94" s="117"/>
      <c r="Q94" s="117"/>
      <c r="R94" s="117"/>
      <c r="S94" s="234" t="s">
        <v>156</v>
      </c>
      <c r="T94" s="235">
        <f t="shared" si="21"/>
        <v>1</v>
      </c>
      <c r="U94" s="236">
        <f t="shared" si="22"/>
        <v>9.0909090909090912E-2</v>
      </c>
    </row>
    <row r="95" spans="1:23" ht="29.4" thickBot="1">
      <c r="A95" s="205"/>
      <c r="B95" s="126" t="s">
        <v>210</v>
      </c>
      <c r="C95" s="234" t="s">
        <v>156</v>
      </c>
      <c r="D95" s="116">
        <f t="shared" ref="D95" si="23">IF(C95="Sí",1)+IF(C95="No",0)</f>
        <v>1</v>
      </c>
      <c r="E95" s="208"/>
      <c r="F95" s="127">
        <f>IF(E85=0,(D95*$G$4))+IF(E85=11,(D95*$H$4))+IF(E85=10,(D95*$I$4))+IF(E85=9,(D95*$J$4))+IF(E85=8,(D95*$K$4))+IF(E85=7,(D95*$L$4))+IF(E85=6,(D95*$M$4))+IF(E85=5,(D95*$N$4))+IF(E85=4,(D95*$O$4))+IF(E85=3,(D95*$P$4))+IF(E85=2,(D95*$Q$4))+IF(E85=1,(D95*$R$4))</f>
        <v>9.0909090909090912E-2</v>
      </c>
      <c r="G95" s="117"/>
      <c r="H95" s="117"/>
      <c r="I95" s="117"/>
      <c r="J95" s="117"/>
      <c r="K95" s="117"/>
      <c r="L95" s="117"/>
      <c r="M95" s="117"/>
      <c r="N95" s="117"/>
      <c r="O95" s="117"/>
      <c r="P95" s="117"/>
      <c r="Q95" s="117"/>
      <c r="R95" s="117"/>
      <c r="S95" s="234" t="s">
        <v>156</v>
      </c>
      <c r="T95" s="235">
        <f t="shared" si="21"/>
        <v>1</v>
      </c>
      <c r="U95" s="236">
        <f t="shared" si="22"/>
        <v>9.0909090909090912E-2</v>
      </c>
      <c r="V95" s="226">
        <f>U96</f>
        <v>1.0000000000000002</v>
      </c>
      <c r="W95" s="227">
        <f>IF(U96&gt;=70%,(U96))+IF(U96&lt;=70%,70%)</f>
        <v>1.0000000000000002</v>
      </c>
    </row>
    <row r="96" spans="1:23">
      <c r="B96" s="5"/>
      <c r="C96" s="217"/>
      <c r="D96" s="5"/>
      <c r="E96" s="5"/>
      <c r="F96" s="5"/>
      <c r="G96" s="5"/>
      <c r="H96" s="5"/>
      <c r="I96" s="5"/>
      <c r="J96" s="5"/>
      <c r="K96" s="5"/>
      <c r="L96" s="5"/>
      <c r="M96" s="5"/>
      <c r="N96" s="5"/>
      <c r="O96" s="5"/>
      <c r="P96" s="56"/>
      <c r="Q96" s="56"/>
      <c r="R96" s="56"/>
      <c r="S96" s="217"/>
      <c r="T96" s="217"/>
      <c r="U96" s="228">
        <f>SUM(U85:U95)</f>
        <v>1.0000000000000002</v>
      </c>
    </row>
    <row r="98" spans="1:23" ht="28.8">
      <c r="A98" s="6"/>
      <c r="B98" s="6"/>
      <c r="C98" s="211" t="s">
        <v>213</v>
      </c>
      <c r="D98" s="42"/>
      <c r="E98" s="42"/>
      <c r="F98" s="25" t="s">
        <v>229</v>
      </c>
      <c r="S98" s="211" t="s">
        <v>155</v>
      </c>
      <c r="U98" s="156" t="s">
        <v>222</v>
      </c>
    </row>
    <row r="99" spans="1:23">
      <c r="A99" s="26" t="str">
        <f>'Tabla Resultados FC'!C48</f>
        <v>EU.2.4</v>
      </c>
      <c r="B99" s="30" t="str">
        <f>'Tabla Resultados FC'!D48</f>
        <v>Actuar sobre usos y zonas vulnerables</v>
      </c>
      <c r="C99" s="212"/>
      <c r="D99" s="42"/>
      <c r="E99" s="42"/>
      <c r="F99" s="128">
        <v>1</v>
      </c>
      <c r="S99" s="212"/>
      <c r="U99" s="157"/>
    </row>
    <row r="100" spans="1:23">
      <c r="A100" s="6"/>
      <c r="B100" s="6"/>
      <c r="C100" s="213"/>
      <c r="D100" s="6"/>
      <c r="E100" s="6"/>
      <c r="F100" s="6"/>
      <c r="G100" s="125"/>
      <c r="H100" s="125"/>
      <c r="I100" s="125"/>
      <c r="J100" s="125"/>
      <c r="K100" s="125"/>
      <c r="L100" s="125"/>
      <c r="M100" s="125"/>
      <c r="N100" s="125"/>
      <c r="O100" s="125"/>
      <c r="P100" s="125"/>
      <c r="Q100" s="125"/>
      <c r="R100" s="125"/>
      <c r="S100" s="213"/>
      <c r="T100" s="213"/>
      <c r="U100" s="223"/>
    </row>
    <row r="101" spans="1:23" ht="28.8">
      <c r="A101" s="203" t="s">
        <v>217</v>
      </c>
      <c r="B101" s="126" t="s">
        <v>200</v>
      </c>
      <c r="C101" s="234" t="s">
        <v>156</v>
      </c>
      <c r="D101" s="116">
        <f>IF(C101="Sí",1)+IF(C101="No",0)</f>
        <v>1</v>
      </c>
      <c r="E101" s="206">
        <f>(COUNTIF(D101:D111,"1"))</f>
        <v>11</v>
      </c>
      <c r="F101" s="127">
        <f>IF(E101=0,(D101*$G$4))+IF(E101=11,(D101*$H$4))+IF(E101=10,(D101*$I$4))+IF(E101=9,(D101*$J$4))+IF(E101=8,(D101*$K$4))+IF(E101=7,(D101*$L$4))+IF(E101=6,(D101*$M$4))+IF(E101=5,(D101*$N$4))+IF(E101=4,(D101*$O$4))+IF(E101=3,(D101*$P$4))+IF(E101=2,(D101*$Q$4))+IF(E101=1,(D101*$R$4))</f>
        <v>9.0909090909090912E-2</v>
      </c>
      <c r="G101" s="117">
        <v>0</v>
      </c>
      <c r="H101" s="117">
        <f>F99/11</f>
        <v>9.0909090909090912E-2</v>
      </c>
      <c r="I101" s="117">
        <f>F99/10</f>
        <v>0.1</v>
      </c>
      <c r="J101" s="117">
        <f>F99/9</f>
        <v>0.1111111111111111</v>
      </c>
      <c r="K101" s="117">
        <f>F99/8</f>
        <v>0.125</v>
      </c>
      <c r="L101" s="117">
        <f>F99/7</f>
        <v>0.14285714285714285</v>
      </c>
      <c r="M101" s="117">
        <f>F99/6</f>
        <v>0.16666666666666666</v>
      </c>
      <c r="N101" s="117">
        <f>F99/5</f>
        <v>0.2</v>
      </c>
      <c r="O101" s="117">
        <f>F99/4</f>
        <v>0.25</v>
      </c>
      <c r="P101" s="117">
        <f>F99/3</f>
        <v>0.33333333333333331</v>
      </c>
      <c r="Q101" s="117">
        <f>F99/2</f>
        <v>0.5</v>
      </c>
      <c r="R101" s="117">
        <f>F99/1</f>
        <v>1</v>
      </c>
      <c r="S101" s="234" t="s">
        <v>156</v>
      </c>
      <c r="T101" s="235">
        <f>IF(S101="Sí",1)+IF(S101="No",0)</f>
        <v>1</v>
      </c>
      <c r="U101" s="236">
        <f>F101*T101</f>
        <v>9.0909090909090912E-2</v>
      </c>
    </row>
    <row r="102" spans="1:23" ht="28.8">
      <c r="A102" s="204"/>
      <c r="B102" s="126" t="s">
        <v>204</v>
      </c>
      <c r="C102" s="234" t="s">
        <v>156</v>
      </c>
      <c r="D102" s="116">
        <f t="shared" ref="D102:D106" si="24">IF(C102="Sí",1)+IF(C102="No",0)</f>
        <v>1</v>
      </c>
      <c r="E102" s="207"/>
      <c r="F102" s="127">
        <f>IF(E101=0,(D102*$G$4))+IF(E101=11,(D102*$H$4))+IF(E101=10,(D102*$I$4))+IF(E101=9,(D102*$J$4))+IF(E101=8,(D102*$K$4))+IF(E101=7,(D102*$L$4))+IF(E101=6,(D102*$M$4))+IF(E101=5,(D102*$N$4))+IF(E101=4,(D102*$O$4))+IF(E101=3,(D102*$P$4))+IF(E101=2,(D102*$Q$4))+IF(E101=1,(D102*$R$4))</f>
        <v>9.0909090909090912E-2</v>
      </c>
      <c r="G102" s="117"/>
      <c r="H102" s="117"/>
      <c r="I102" s="117"/>
      <c r="J102" s="117"/>
      <c r="K102" s="117"/>
      <c r="L102" s="117"/>
      <c r="M102" s="117"/>
      <c r="N102" s="117"/>
      <c r="O102" s="117"/>
      <c r="P102" s="117"/>
      <c r="Q102" s="117"/>
      <c r="R102" s="117"/>
      <c r="S102" s="234" t="s">
        <v>156</v>
      </c>
      <c r="T102" s="235">
        <f t="shared" ref="T102:T111" si="25">IF(S102="Sí",1)+IF(S102="No",0)</f>
        <v>1</v>
      </c>
      <c r="U102" s="236">
        <f t="shared" ref="U102:U111" si="26">F102*T102</f>
        <v>9.0909090909090912E-2</v>
      </c>
    </row>
    <row r="103" spans="1:23" ht="28.8">
      <c r="A103" s="205"/>
      <c r="B103" s="126" t="s">
        <v>208</v>
      </c>
      <c r="C103" s="234" t="s">
        <v>156</v>
      </c>
      <c r="D103" s="116">
        <f t="shared" si="24"/>
        <v>1</v>
      </c>
      <c r="E103" s="207"/>
      <c r="F103" s="127">
        <f>IF(E101=0,(D103*$G$4))+IF(E101=11,(D103*$H$4))+IF(E101=10,(D103*$I$4))+IF(E101=9,(D103*$J$4))+IF(E101=8,(D103*$K$4))+IF(E101=7,(D103*$L$4))+IF(E101=6,(D103*$M$4))+IF(E101=5,(D103*$N$4))+IF(E101=4,(D103*$O$4))+IF(E101=3,(D103*$P$4))+IF(E101=2,(D103*$Q$4))+IF(E101=1,(D103*$R$4))</f>
        <v>9.0909090909090912E-2</v>
      </c>
      <c r="G103" s="117"/>
      <c r="H103" s="117"/>
      <c r="I103" s="117"/>
      <c r="J103" s="117"/>
      <c r="K103" s="117"/>
      <c r="L103" s="117"/>
      <c r="M103" s="117"/>
      <c r="N103" s="117"/>
      <c r="O103" s="117"/>
      <c r="P103" s="117"/>
      <c r="Q103" s="117"/>
      <c r="R103" s="117"/>
      <c r="S103" s="234" t="s">
        <v>156</v>
      </c>
      <c r="T103" s="235">
        <f t="shared" si="25"/>
        <v>1</v>
      </c>
      <c r="U103" s="236">
        <f t="shared" si="26"/>
        <v>9.0909090909090912E-2</v>
      </c>
    </row>
    <row r="104" spans="1:23" ht="28.8">
      <c r="A104" s="203" t="s">
        <v>218</v>
      </c>
      <c r="B104" s="126" t="s">
        <v>201</v>
      </c>
      <c r="C104" s="234" t="s">
        <v>156</v>
      </c>
      <c r="D104" s="116">
        <f t="shared" si="24"/>
        <v>1</v>
      </c>
      <c r="E104" s="207"/>
      <c r="F104" s="127">
        <f>IF(E101=0,(D104*$G$4))+IF(E101=11,(D104*$H$4))+IF(E101=10,(D104*$I$4))+IF(E101=9,(D104*$J$4))+IF(E101=8,(D104*$K$4))+IF(E101=7,(D104*$L$4))+IF(E101=6,(D104*$M$4))+IF(E101=5,(D104*$N$4))+IF(E101=4,(D104*$O$4))+IF(E101=3,(D104*$P$4))+IF(E101=2,(D104*$Q$4))+IF(E101=1,(D104*$R$4))</f>
        <v>9.0909090909090912E-2</v>
      </c>
      <c r="G104" s="117"/>
      <c r="H104" s="117"/>
      <c r="I104" s="117"/>
      <c r="J104" s="117"/>
      <c r="K104" s="117"/>
      <c r="L104" s="117"/>
      <c r="M104" s="117"/>
      <c r="N104" s="117"/>
      <c r="O104" s="117"/>
      <c r="P104" s="117"/>
      <c r="Q104" s="117"/>
      <c r="R104" s="117"/>
      <c r="S104" s="234" t="s">
        <v>156</v>
      </c>
      <c r="T104" s="235">
        <f t="shared" si="25"/>
        <v>1</v>
      </c>
      <c r="U104" s="236">
        <f t="shared" si="26"/>
        <v>9.0909090909090912E-2</v>
      </c>
    </row>
    <row r="105" spans="1:23">
      <c r="A105" s="204"/>
      <c r="B105" s="126" t="s">
        <v>205</v>
      </c>
      <c r="C105" s="234" t="s">
        <v>156</v>
      </c>
      <c r="D105" s="116">
        <f t="shared" si="24"/>
        <v>1</v>
      </c>
      <c r="E105" s="207"/>
      <c r="F105" s="127">
        <f>IF(E101=0,(D105*$G$4))+IF(E101=11,(D105*$H$4))+IF(E101=10,(D105*$I$4))+IF(E101=9,(D105*$J$4))+IF(E101=8,(D105*$K$4))+IF(E101=7,(D105*$L$4))+IF(E101=6,(D105*$M$4))+IF(E101=5,(D105*$N$4))+IF(E101=4,(D105*$O$4))+IF(E101=3,(D105*$P$4))+IF(E101=2,(D105*$Q$4))+IF(E101=1,(D105*$R$4))</f>
        <v>9.0909090909090912E-2</v>
      </c>
      <c r="G105" s="117"/>
      <c r="H105" s="117"/>
      <c r="I105" s="117"/>
      <c r="J105" s="117"/>
      <c r="K105" s="117"/>
      <c r="L105" s="117"/>
      <c r="M105" s="117"/>
      <c r="N105" s="117"/>
      <c r="O105" s="117"/>
      <c r="P105" s="117"/>
      <c r="Q105" s="117"/>
      <c r="R105" s="117"/>
      <c r="S105" s="234" t="s">
        <v>156</v>
      </c>
      <c r="T105" s="235">
        <f t="shared" si="25"/>
        <v>1</v>
      </c>
      <c r="U105" s="236">
        <f t="shared" si="26"/>
        <v>9.0909090909090912E-2</v>
      </c>
    </row>
    <row r="106" spans="1:23">
      <c r="A106" s="205"/>
      <c r="B106" s="126" t="s">
        <v>209</v>
      </c>
      <c r="C106" s="234" t="s">
        <v>156</v>
      </c>
      <c r="D106" s="116">
        <f t="shared" si="24"/>
        <v>1</v>
      </c>
      <c r="E106" s="207"/>
      <c r="F106" s="127">
        <f>IF(E101=0,(D106*$G$4))+IF(E101=11,(D106*$H$4))+IF(E101=10,(D106*$I$4))+IF(E101=9,(D106*$J$4))+IF(E101=8,(D106*$K$4))+IF(E101=7,(D106*$L$4))+IF(E101=6,(D106*$M$4))+IF(E101=5,(D106*$N$4))+IF(E101=4,(D106*$O$4))+IF(E101=3,(D106*$P$4))+IF(E101=2,(D106*$Q$4))+IF(E101=1,(D106*$R$4))</f>
        <v>9.0909090909090912E-2</v>
      </c>
      <c r="G106" s="117"/>
      <c r="H106" s="117"/>
      <c r="I106" s="117"/>
      <c r="J106" s="117"/>
      <c r="K106" s="117"/>
      <c r="L106" s="117"/>
      <c r="M106" s="117"/>
      <c r="N106" s="117"/>
      <c r="O106" s="117"/>
      <c r="P106" s="117"/>
      <c r="Q106" s="117"/>
      <c r="R106" s="117"/>
      <c r="S106" s="234" t="s">
        <v>156</v>
      </c>
      <c r="T106" s="235">
        <f t="shared" si="25"/>
        <v>1</v>
      </c>
      <c r="U106" s="236">
        <f t="shared" si="26"/>
        <v>9.0909090909090912E-2</v>
      </c>
    </row>
    <row r="107" spans="1:23" ht="28.8">
      <c r="A107" s="203" t="s">
        <v>219</v>
      </c>
      <c r="B107" s="126" t="s">
        <v>202</v>
      </c>
      <c r="C107" s="234" t="s">
        <v>156</v>
      </c>
      <c r="D107" s="116">
        <f>IF(C107="Sí",1)+IF(C107="No",0)</f>
        <v>1</v>
      </c>
      <c r="E107" s="207"/>
      <c r="F107" s="127">
        <f>IF(E101=0,(D107*$G$4))+IF(E101=11,(D107*$H$4))+IF(E101=10,(D107*$I$4))+IF(E101=9,(D107*$J$4))+IF(E101=8,(D107*$K$4))+IF(E101=7,(D107*$L$4))+IF(E101=6,(D107*$M$4))+IF(E101=5,(D107*$N$4))+IF(E101=4,(D107*$O$4))+IF(E101=3,(D107*$P$4))+IF(E101=2,(D107*$Q$4))+IF(E101=1,(D107*$R$4))</f>
        <v>9.0909090909090912E-2</v>
      </c>
      <c r="G107" s="117"/>
      <c r="H107" s="117"/>
      <c r="I107" s="117"/>
      <c r="J107" s="117"/>
      <c r="K107" s="117"/>
      <c r="L107" s="117"/>
      <c r="M107" s="117"/>
      <c r="N107" s="117"/>
      <c r="O107" s="117"/>
      <c r="P107" s="117"/>
      <c r="Q107" s="117"/>
      <c r="R107" s="117"/>
      <c r="S107" s="234" t="s">
        <v>156</v>
      </c>
      <c r="T107" s="235">
        <f t="shared" si="25"/>
        <v>1</v>
      </c>
      <c r="U107" s="236">
        <f t="shared" si="26"/>
        <v>9.0909090909090912E-2</v>
      </c>
    </row>
    <row r="108" spans="1:23" ht="14.4" customHeight="1">
      <c r="A108" s="205"/>
      <c r="B108" s="126" t="s">
        <v>206</v>
      </c>
      <c r="C108" s="234" t="s">
        <v>156</v>
      </c>
      <c r="D108" s="116">
        <f>IF(C108="Sí",1)+IF(C108="No",0)</f>
        <v>1</v>
      </c>
      <c r="E108" s="207"/>
      <c r="F108" s="127">
        <f>IF(E101=0,(D108*$G$4))+IF(E101=11,(D108*$H$4))+IF(E101=10,(D108*$I$4))+IF(E101=9,(D108*$J$4))+IF(E101=8,(D108*$K$4))+IF(E101=7,(D108*$L$4))+IF(E101=6,(D108*$M$4))+IF(E101=5,(D108*$N$4))+IF(E101=4,(D108*$O$4))+IF(E101=3,(D108*$P$4))+IF(E101=2,(D108*$Q$4))+IF(E101=1,(D108*$R$4))</f>
        <v>9.0909090909090912E-2</v>
      </c>
      <c r="G108" s="117"/>
      <c r="H108" s="117"/>
      <c r="I108" s="117"/>
      <c r="J108" s="117"/>
      <c r="K108" s="117"/>
      <c r="L108" s="117"/>
      <c r="M108" s="117"/>
      <c r="N108" s="117"/>
      <c r="O108" s="117"/>
      <c r="P108" s="117"/>
      <c r="Q108" s="117"/>
      <c r="R108" s="117"/>
      <c r="S108" s="234" t="s">
        <v>156</v>
      </c>
      <c r="T108" s="235">
        <f t="shared" si="25"/>
        <v>1</v>
      </c>
      <c r="U108" s="236">
        <f t="shared" si="26"/>
        <v>9.0909090909090912E-2</v>
      </c>
    </row>
    <row r="109" spans="1:23">
      <c r="A109" s="203" t="s">
        <v>220</v>
      </c>
      <c r="B109" s="126" t="s">
        <v>203</v>
      </c>
      <c r="C109" s="234" t="s">
        <v>156</v>
      </c>
      <c r="D109" s="116">
        <f>IF(C109="Sí",1)+IF(C109="No",0)</f>
        <v>1</v>
      </c>
      <c r="E109" s="207"/>
      <c r="F109" s="127">
        <f>IF(E101=0,(D109*$G$4))+IF(E101=11,(D109*$H$4))+IF(E101=10,(D109*$I$4))+IF(E101=9,(D109*$J$4))+IF(E101=8,(D109*$K$4))+IF(E101=7,(D109*$L$4))+IF(E101=6,(D109*$M$4))+IF(E101=5,(D109*$N$4))+IF(E101=4,(D109*$O$4))+IF(E101=3,(D109*$P$4))+IF(E101=2,(D109*$Q$4))+IF(E101=1,(D109*$R$4))</f>
        <v>9.0909090909090912E-2</v>
      </c>
      <c r="G109" s="117"/>
      <c r="H109" s="117"/>
      <c r="I109" s="117"/>
      <c r="J109" s="117"/>
      <c r="K109" s="117"/>
      <c r="L109" s="117"/>
      <c r="M109" s="117"/>
      <c r="N109" s="117"/>
      <c r="O109" s="117"/>
      <c r="P109" s="117"/>
      <c r="Q109" s="117"/>
      <c r="R109" s="117"/>
      <c r="S109" s="234" t="s">
        <v>156</v>
      </c>
      <c r="T109" s="235">
        <f t="shared" si="25"/>
        <v>1</v>
      </c>
      <c r="U109" s="236">
        <f t="shared" si="26"/>
        <v>9.0909090909090912E-2</v>
      </c>
    </row>
    <row r="110" spans="1:23" ht="15" customHeight="1" thickBot="1">
      <c r="A110" s="204"/>
      <c r="B110" s="126" t="s">
        <v>207</v>
      </c>
      <c r="C110" s="234" t="s">
        <v>156</v>
      </c>
      <c r="D110" s="116">
        <f>IF(C110="Sí",1)+IF(C110="No",0)</f>
        <v>1</v>
      </c>
      <c r="E110" s="207"/>
      <c r="F110" s="127">
        <f>IF(E101=0,(D110*$G$4))+IF(E101=11,(D110*$H$4))+IF(E101=10,(D110*$I$4))+IF(E101=9,(D110*$J$4))+IF(E101=8,(D110*$K$4))+IF(E101=7,(D110*$L$4))+IF(E101=6,(D110*$M$4))+IF(E101=5,(D110*$N$4))+IF(E101=4,(D110*$O$4))+IF(E101=3,(D110*$P$4))+IF(E101=2,(D110*$Q$4))+IF(E101=1,(D110*$R$4))</f>
        <v>9.0909090909090912E-2</v>
      </c>
      <c r="G110" s="117"/>
      <c r="H110" s="117"/>
      <c r="I110" s="117"/>
      <c r="J110" s="117"/>
      <c r="K110" s="117"/>
      <c r="L110" s="117"/>
      <c r="M110" s="117"/>
      <c r="N110" s="117"/>
      <c r="O110" s="117"/>
      <c r="P110" s="117"/>
      <c r="Q110" s="117"/>
      <c r="R110" s="117"/>
      <c r="S110" s="234" t="s">
        <v>156</v>
      </c>
      <c r="T110" s="235">
        <f t="shared" si="25"/>
        <v>1</v>
      </c>
      <c r="U110" s="236">
        <f t="shared" si="26"/>
        <v>9.0909090909090912E-2</v>
      </c>
    </row>
    <row r="111" spans="1:23" ht="29.4" thickBot="1">
      <c r="A111" s="205"/>
      <c r="B111" s="126" t="s">
        <v>210</v>
      </c>
      <c r="C111" s="234" t="s">
        <v>156</v>
      </c>
      <c r="D111" s="116">
        <f t="shared" ref="D111" si="27">IF(C111="Sí",1)+IF(C111="No",0)</f>
        <v>1</v>
      </c>
      <c r="E111" s="208"/>
      <c r="F111" s="127">
        <f>IF(E101=0,(D111*$G$4))+IF(E101=11,(D111*$H$4))+IF(E101=10,(D111*$I$4))+IF(E101=9,(D111*$J$4))+IF(E101=8,(D111*$K$4))+IF(E101=7,(D111*$L$4))+IF(E101=6,(D111*$M$4))+IF(E101=5,(D111*$N$4))+IF(E101=4,(D111*$O$4))+IF(E101=3,(D111*$P$4))+IF(E101=2,(D111*$Q$4))+IF(E101=1,(D111*$R$4))</f>
        <v>9.0909090909090912E-2</v>
      </c>
      <c r="G111" s="117"/>
      <c r="H111" s="117"/>
      <c r="I111" s="117"/>
      <c r="J111" s="117"/>
      <c r="K111" s="117"/>
      <c r="L111" s="117"/>
      <c r="M111" s="117"/>
      <c r="N111" s="117"/>
      <c r="O111" s="117"/>
      <c r="P111" s="117"/>
      <c r="Q111" s="117"/>
      <c r="R111" s="117"/>
      <c r="S111" s="234" t="s">
        <v>156</v>
      </c>
      <c r="T111" s="235">
        <f t="shared" si="25"/>
        <v>1</v>
      </c>
      <c r="U111" s="236">
        <f t="shared" si="26"/>
        <v>9.0909090909090912E-2</v>
      </c>
      <c r="V111" s="226">
        <f>U112</f>
        <v>1.0000000000000002</v>
      </c>
      <c r="W111" s="227">
        <f>IF(U112&gt;=70%,(U112))+IF(U112&lt;=70%,70%)</f>
        <v>1.0000000000000002</v>
      </c>
    </row>
    <row r="112" spans="1:23">
      <c r="B112" s="5"/>
      <c r="C112" s="217"/>
      <c r="D112" s="5"/>
      <c r="E112" s="5"/>
      <c r="F112" s="5"/>
      <c r="G112" s="5"/>
      <c r="H112" s="5"/>
      <c r="I112" s="5"/>
      <c r="J112" s="5"/>
      <c r="K112" s="5"/>
      <c r="L112" s="5"/>
      <c r="M112" s="5"/>
      <c r="N112" s="5"/>
      <c r="O112" s="5"/>
      <c r="P112" s="56"/>
      <c r="Q112" s="56"/>
      <c r="R112" s="56"/>
      <c r="S112" s="217"/>
      <c r="T112" s="217"/>
      <c r="U112" s="228">
        <f>SUM(U101:U111)</f>
        <v>1.0000000000000002</v>
      </c>
    </row>
    <row r="113" spans="1:26">
      <c r="A113" s="119"/>
      <c r="B113" s="119"/>
      <c r="C113" s="229"/>
      <c r="D113" s="119"/>
      <c r="E113" s="119"/>
      <c r="F113" s="119"/>
      <c r="G113" s="119"/>
      <c r="H113" s="119"/>
      <c r="I113" s="119"/>
      <c r="J113" s="119"/>
      <c r="K113" s="119"/>
      <c r="L113" s="119"/>
      <c r="M113" s="119"/>
      <c r="N113" s="119"/>
      <c r="O113" s="119"/>
      <c r="P113" s="119"/>
      <c r="Q113" s="119"/>
      <c r="R113" s="119"/>
      <c r="S113" s="229"/>
      <c r="T113" s="229"/>
      <c r="U113" s="233"/>
      <c r="V113" s="233"/>
      <c r="W113" s="233"/>
      <c r="X113" s="119"/>
      <c r="Y113" s="119"/>
      <c r="Z113" s="119"/>
    </row>
    <row r="114" spans="1:26" ht="28.8">
      <c r="A114" s="6"/>
      <c r="B114" s="6"/>
      <c r="C114" s="211" t="s">
        <v>213</v>
      </c>
      <c r="D114" s="42"/>
      <c r="E114" s="42"/>
      <c r="F114" s="25" t="s">
        <v>229</v>
      </c>
      <c r="S114" s="211" t="s">
        <v>155</v>
      </c>
      <c r="U114" s="156" t="s">
        <v>222</v>
      </c>
    </row>
    <row r="115" spans="1:26">
      <c r="A115" s="26" t="str">
        <f>'Tabla Resultados FC'!C49</f>
        <v>EU.3.1</v>
      </c>
      <c r="B115" s="30" t="str">
        <f>'Tabla Resultados FC'!D49</f>
        <v>Edificaciones eficientes y de consumo casi nulo.</v>
      </c>
      <c r="C115" s="212"/>
      <c r="D115" s="42"/>
      <c r="E115" s="42"/>
      <c r="F115" s="128">
        <v>1</v>
      </c>
      <c r="S115" s="212"/>
      <c r="U115" s="157"/>
    </row>
    <row r="116" spans="1:26">
      <c r="A116" s="6"/>
      <c r="B116" s="6"/>
      <c r="C116" s="213"/>
      <c r="D116" s="6"/>
      <c r="E116" s="6"/>
      <c r="F116" s="6"/>
      <c r="G116" s="125"/>
      <c r="H116" s="125"/>
      <c r="I116" s="125"/>
      <c r="J116" s="125"/>
      <c r="K116" s="125"/>
      <c r="L116" s="125"/>
      <c r="M116" s="125"/>
      <c r="N116" s="125"/>
      <c r="O116" s="125"/>
      <c r="P116" s="125"/>
      <c r="Q116" s="125"/>
      <c r="R116" s="125"/>
      <c r="S116" s="213"/>
      <c r="T116" s="213"/>
      <c r="U116" s="223"/>
    </row>
    <row r="117" spans="1:26" ht="28.8">
      <c r="A117" s="203" t="s">
        <v>217</v>
      </c>
      <c r="B117" s="126" t="s">
        <v>200</v>
      </c>
      <c r="C117" s="234" t="s">
        <v>156</v>
      </c>
      <c r="D117" s="116">
        <f>IF(C117="Sí",1)+IF(C117="No",0)</f>
        <v>1</v>
      </c>
      <c r="E117" s="206">
        <f>(COUNTIF(D117:D127,"1"))</f>
        <v>11</v>
      </c>
      <c r="F117" s="127">
        <f>IF(E117=0,(D117*$G$4))+IF(E117=11,(D117*$H$4))+IF(E117=10,(D117*$I$4))+IF(E117=9,(D117*$J$4))+IF(E117=8,(D117*$K$4))+IF(E117=7,(D117*$L$4))+IF(E117=6,(D117*$M$4))+IF(E117=5,(D117*$N$4))+IF(E117=4,(D117*$O$4))+IF(E117=3,(D117*$P$4))+IF(E117=2,(D117*$Q$4))+IF(E117=1,(D117*$R$4))</f>
        <v>9.0909090909090912E-2</v>
      </c>
      <c r="G117" s="117">
        <v>0</v>
      </c>
      <c r="H117" s="117">
        <f>F115/11</f>
        <v>9.0909090909090912E-2</v>
      </c>
      <c r="I117" s="117">
        <f>F115/10</f>
        <v>0.1</v>
      </c>
      <c r="J117" s="117">
        <f>F115/9</f>
        <v>0.1111111111111111</v>
      </c>
      <c r="K117" s="117">
        <f>F115/8</f>
        <v>0.125</v>
      </c>
      <c r="L117" s="117">
        <f>F115/7</f>
        <v>0.14285714285714285</v>
      </c>
      <c r="M117" s="117">
        <f>F115/6</f>
        <v>0.16666666666666666</v>
      </c>
      <c r="N117" s="117">
        <f>F115/5</f>
        <v>0.2</v>
      </c>
      <c r="O117" s="117">
        <f>F115/4</f>
        <v>0.25</v>
      </c>
      <c r="P117" s="117">
        <f>F115/3</f>
        <v>0.33333333333333331</v>
      </c>
      <c r="Q117" s="117">
        <f>F115/2</f>
        <v>0.5</v>
      </c>
      <c r="R117" s="117">
        <f>F115/1</f>
        <v>1</v>
      </c>
      <c r="S117" s="234" t="s">
        <v>156</v>
      </c>
      <c r="T117" s="235">
        <f>IF(S117="Sí",1)+IF(S117="No",0)</f>
        <v>1</v>
      </c>
      <c r="U117" s="236">
        <f>F117*T117</f>
        <v>9.0909090909090912E-2</v>
      </c>
    </row>
    <row r="118" spans="1:26" ht="28.8">
      <c r="A118" s="204"/>
      <c r="B118" s="126" t="s">
        <v>204</v>
      </c>
      <c r="C118" s="234" t="s">
        <v>156</v>
      </c>
      <c r="D118" s="116">
        <f t="shared" ref="D118:D122" si="28">IF(C118="Sí",1)+IF(C118="No",0)</f>
        <v>1</v>
      </c>
      <c r="E118" s="207"/>
      <c r="F118" s="127">
        <f>IF(E117=0,(D118*$G$4))+IF(E117=11,(D118*$H$4))+IF(E117=10,(D118*$I$4))+IF(E117=9,(D118*$J$4))+IF(E117=8,(D118*$K$4))+IF(E117=7,(D118*$L$4))+IF(E117=6,(D118*$M$4))+IF(E117=5,(D118*$N$4))+IF(E117=4,(D118*$O$4))+IF(E117=3,(D118*$P$4))+IF(E117=2,(D118*$Q$4))+IF(E117=1,(D118*$R$4))</f>
        <v>9.0909090909090912E-2</v>
      </c>
      <c r="G118" s="117"/>
      <c r="H118" s="117"/>
      <c r="I118" s="117"/>
      <c r="J118" s="117"/>
      <c r="K118" s="117"/>
      <c r="L118" s="117"/>
      <c r="M118" s="117"/>
      <c r="N118" s="117"/>
      <c r="O118" s="117"/>
      <c r="P118" s="117"/>
      <c r="Q118" s="117"/>
      <c r="R118" s="117"/>
      <c r="S118" s="234" t="s">
        <v>156</v>
      </c>
      <c r="T118" s="235">
        <f t="shared" ref="T118:T127" si="29">IF(S118="Sí",1)+IF(S118="No",0)</f>
        <v>1</v>
      </c>
      <c r="U118" s="236">
        <f t="shared" ref="U118:U127" si="30">F118*T118</f>
        <v>9.0909090909090912E-2</v>
      </c>
    </row>
    <row r="119" spans="1:26" ht="28.8">
      <c r="A119" s="205"/>
      <c r="B119" s="126" t="s">
        <v>208</v>
      </c>
      <c r="C119" s="234" t="s">
        <v>156</v>
      </c>
      <c r="D119" s="116">
        <f t="shared" si="28"/>
        <v>1</v>
      </c>
      <c r="E119" s="207"/>
      <c r="F119" s="127">
        <f>IF(E117=0,(D119*$G$4))+IF(E117=11,(D119*$H$4))+IF(E117=10,(D119*$I$4))+IF(E117=9,(D119*$J$4))+IF(E117=8,(D119*$K$4))+IF(E117=7,(D119*$L$4))+IF(E117=6,(D119*$M$4))+IF(E117=5,(D119*$N$4))+IF(E117=4,(D119*$O$4))+IF(E117=3,(D119*$P$4))+IF(E117=2,(D119*$Q$4))+IF(E117=1,(D119*$R$4))</f>
        <v>9.0909090909090912E-2</v>
      </c>
      <c r="G119" s="117"/>
      <c r="H119" s="117"/>
      <c r="I119" s="117"/>
      <c r="J119" s="117"/>
      <c r="K119" s="117"/>
      <c r="L119" s="117"/>
      <c r="M119" s="117"/>
      <c r="N119" s="117"/>
      <c r="O119" s="117"/>
      <c r="P119" s="117"/>
      <c r="Q119" s="117"/>
      <c r="R119" s="117"/>
      <c r="S119" s="234" t="s">
        <v>156</v>
      </c>
      <c r="T119" s="235">
        <f t="shared" si="29"/>
        <v>1</v>
      </c>
      <c r="U119" s="236">
        <f t="shared" si="30"/>
        <v>9.0909090909090912E-2</v>
      </c>
    </row>
    <row r="120" spans="1:26" ht="28.8">
      <c r="A120" s="203" t="s">
        <v>218</v>
      </c>
      <c r="B120" s="126" t="s">
        <v>201</v>
      </c>
      <c r="C120" s="234" t="s">
        <v>156</v>
      </c>
      <c r="D120" s="116">
        <f t="shared" si="28"/>
        <v>1</v>
      </c>
      <c r="E120" s="207"/>
      <c r="F120" s="127">
        <f>IF(E117=0,(D120*$G$4))+IF(E117=11,(D120*$H$4))+IF(E117=10,(D120*$I$4))+IF(E117=9,(D120*$J$4))+IF(E117=8,(D120*$K$4))+IF(E117=7,(D120*$L$4))+IF(E117=6,(D120*$M$4))+IF(E117=5,(D120*$N$4))+IF(E117=4,(D120*$O$4))+IF(E117=3,(D120*$P$4))+IF(E117=2,(D120*$Q$4))+IF(E117=1,(D120*$R$4))</f>
        <v>9.0909090909090912E-2</v>
      </c>
      <c r="G120" s="117"/>
      <c r="H120" s="117"/>
      <c r="I120" s="117"/>
      <c r="J120" s="117"/>
      <c r="K120" s="117"/>
      <c r="L120" s="117"/>
      <c r="M120" s="117"/>
      <c r="N120" s="117"/>
      <c r="O120" s="117"/>
      <c r="P120" s="117"/>
      <c r="Q120" s="117"/>
      <c r="R120" s="117"/>
      <c r="S120" s="234" t="s">
        <v>156</v>
      </c>
      <c r="T120" s="235">
        <f t="shared" si="29"/>
        <v>1</v>
      </c>
      <c r="U120" s="236">
        <f t="shared" si="30"/>
        <v>9.0909090909090912E-2</v>
      </c>
    </row>
    <row r="121" spans="1:26">
      <c r="A121" s="204"/>
      <c r="B121" s="126" t="s">
        <v>205</v>
      </c>
      <c r="C121" s="234" t="s">
        <v>156</v>
      </c>
      <c r="D121" s="116">
        <f t="shared" si="28"/>
        <v>1</v>
      </c>
      <c r="E121" s="207"/>
      <c r="F121" s="127">
        <f>IF(E117=0,(D121*$G$4))+IF(E117=11,(D121*$H$4))+IF(E117=10,(D121*$I$4))+IF(E117=9,(D121*$J$4))+IF(E117=8,(D121*$K$4))+IF(E117=7,(D121*$L$4))+IF(E117=6,(D121*$M$4))+IF(E117=5,(D121*$N$4))+IF(E117=4,(D121*$O$4))+IF(E117=3,(D121*$P$4))+IF(E117=2,(D121*$Q$4))+IF(E117=1,(D121*$R$4))</f>
        <v>9.0909090909090912E-2</v>
      </c>
      <c r="G121" s="117"/>
      <c r="H121" s="117"/>
      <c r="I121" s="117"/>
      <c r="J121" s="117"/>
      <c r="K121" s="117"/>
      <c r="L121" s="117"/>
      <c r="M121" s="117"/>
      <c r="N121" s="117"/>
      <c r="O121" s="117"/>
      <c r="P121" s="117"/>
      <c r="Q121" s="117"/>
      <c r="R121" s="117"/>
      <c r="S121" s="234" t="s">
        <v>156</v>
      </c>
      <c r="T121" s="235">
        <f t="shared" si="29"/>
        <v>1</v>
      </c>
      <c r="U121" s="236">
        <f t="shared" si="30"/>
        <v>9.0909090909090912E-2</v>
      </c>
    </row>
    <row r="122" spans="1:26">
      <c r="A122" s="205"/>
      <c r="B122" s="126" t="s">
        <v>209</v>
      </c>
      <c r="C122" s="234" t="s">
        <v>156</v>
      </c>
      <c r="D122" s="116">
        <f t="shared" si="28"/>
        <v>1</v>
      </c>
      <c r="E122" s="207"/>
      <c r="F122" s="127">
        <f>IF(E117=0,(D122*$G$4))+IF(E117=11,(D122*$H$4))+IF(E117=10,(D122*$I$4))+IF(E117=9,(D122*$J$4))+IF(E117=8,(D122*$K$4))+IF(E117=7,(D122*$L$4))+IF(E117=6,(D122*$M$4))+IF(E117=5,(D122*$N$4))+IF(E117=4,(D122*$O$4))+IF(E117=3,(D122*$P$4))+IF(E117=2,(D122*$Q$4))+IF(E117=1,(D122*$R$4))</f>
        <v>9.0909090909090912E-2</v>
      </c>
      <c r="G122" s="117"/>
      <c r="H122" s="117"/>
      <c r="I122" s="117"/>
      <c r="J122" s="117"/>
      <c r="K122" s="117"/>
      <c r="L122" s="117"/>
      <c r="M122" s="117"/>
      <c r="N122" s="117"/>
      <c r="O122" s="117"/>
      <c r="P122" s="117"/>
      <c r="Q122" s="117"/>
      <c r="R122" s="117"/>
      <c r="S122" s="234" t="s">
        <v>156</v>
      </c>
      <c r="T122" s="235">
        <f t="shared" si="29"/>
        <v>1</v>
      </c>
      <c r="U122" s="236">
        <f t="shared" si="30"/>
        <v>9.0909090909090912E-2</v>
      </c>
    </row>
    <row r="123" spans="1:26" ht="28.8">
      <c r="A123" s="203" t="s">
        <v>219</v>
      </c>
      <c r="B123" s="126" t="s">
        <v>202</v>
      </c>
      <c r="C123" s="234" t="s">
        <v>156</v>
      </c>
      <c r="D123" s="116">
        <f>IF(C123="Sí",1)+IF(C123="No",0)</f>
        <v>1</v>
      </c>
      <c r="E123" s="207"/>
      <c r="F123" s="127">
        <f>IF(E117=0,(D123*$G$4))+IF(E117=11,(D123*$H$4))+IF(E117=10,(D123*$I$4))+IF(E117=9,(D123*$J$4))+IF(E117=8,(D123*$K$4))+IF(E117=7,(D123*$L$4))+IF(E117=6,(D123*$M$4))+IF(E117=5,(D123*$N$4))+IF(E117=4,(D123*$O$4))+IF(E117=3,(D123*$P$4))+IF(E117=2,(D123*$Q$4))+IF(E117=1,(D123*$R$4))</f>
        <v>9.0909090909090912E-2</v>
      </c>
      <c r="G123" s="117"/>
      <c r="H123" s="117"/>
      <c r="I123" s="117"/>
      <c r="J123" s="117"/>
      <c r="K123" s="117"/>
      <c r="L123" s="117"/>
      <c r="M123" s="117"/>
      <c r="N123" s="117"/>
      <c r="O123" s="117"/>
      <c r="P123" s="117"/>
      <c r="Q123" s="117"/>
      <c r="R123" s="117"/>
      <c r="S123" s="234" t="s">
        <v>156</v>
      </c>
      <c r="T123" s="235">
        <f t="shared" si="29"/>
        <v>1</v>
      </c>
      <c r="U123" s="236">
        <f t="shared" si="30"/>
        <v>9.0909090909090912E-2</v>
      </c>
    </row>
    <row r="124" spans="1:26" ht="14.4" customHeight="1">
      <c r="A124" s="205"/>
      <c r="B124" s="126" t="s">
        <v>206</v>
      </c>
      <c r="C124" s="234" t="s">
        <v>156</v>
      </c>
      <c r="D124" s="116">
        <f>IF(C124="Sí",1)+IF(C124="No",0)</f>
        <v>1</v>
      </c>
      <c r="E124" s="207"/>
      <c r="F124" s="127">
        <f>IF(E117=0,(D124*$G$4))+IF(E117=11,(D124*$H$4))+IF(E117=10,(D124*$I$4))+IF(E117=9,(D124*$J$4))+IF(E117=8,(D124*$K$4))+IF(E117=7,(D124*$L$4))+IF(E117=6,(D124*$M$4))+IF(E117=5,(D124*$N$4))+IF(E117=4,(D124*$O$4))+IF(E117=3,(D124*$P$4))+IF(E117=2,(D124*$Q$4))+IF(E117=1,(D124*$R$4))</f>
        <v>9.0909090909090912E-2</v>
      </c>
      <c r="G124" s="117"/>
      <c r="H124" s="117"/>
      <c r="I124" s="117"/>
      <c r="J124" s="117"/>
      <c r="K124" s="117"/>
      <c r="L124" s="117"/>
      <c r="M124" s="117"/>
      <c r="N124" s="117"/>
      <c r="O124" s="117"/>
      <c r="P124" s="117"/>
      <c r="Q124" s="117"/>
      <c r="R124" s="117"/>
      <c r="S124" s="234" t="s">
        <v>156</v>
      </c>
      <c r="T124" s="235">
        <f t="shared" si="29"/>
        <v>1</v>
      </c>
      <c r="U124" s="236">
        <f t="shared" si="30"/>
        <v>9.0909090909090912E-2</v>
      </c>
    </row>
    <row r="125" spans="1:26">
      <c r="A125" s="203" t="s">
        <v>220</v>
      </c>
      <c r="B125" s="126" t="s">
        <v>203</v>
      </c>
      <c r="C125" s="234" t="s">
        <v>156</v>
      </c>
      <c r="D125" s="116">
        <f>IF(C125="Sí",1)+IF(C125="No",0)</f>
        <v>1</v>
      </c>
      <c r="E125" s="207"/>
      <c r="F125" s="127">
        <f>IF(E117=0,(D125*$G$4))+IF(E117=11,(D125*$H$4))+IF(E117=10,(D125*$I$4))+IF(E117=9,(D125*$J$4))+IF(E117=8,(D125*$K$4))+IF(E117=7,(D125*$L$4))+IF(E117=6,(D125*$M$4))+IF(E117=5,(D125*$N$4))+IF(E117=4,(D125*$O$4))+IF(E117=3,(D125*$P$4))+IF(E117=2,(D125*$Q$4))+IF(E117=1,(D125*$R$4))</f>
        <v>9.0909090909090912E-2</v>
      </c>
      <c r="G125" s="117"/>
      <c r="H125" s="117"/>
      <c r="I125" s="117"/>
      <c r="J125" s="117"/>
      <c r="K125" s="117"/>
      <c r="L125" s="117"/>
      <c r="M125" s="117"/>
      <c r="N125" s="117"/>
      <c r="O125" s="117"/>
      <c r="P125" s="117"/>
      <c r="Q125" s="117"/>
      <c r="R125" s="117"/>
      <c r="S125" s="234" t="s">
        <v>156</v>
      </c>
      <c r="T125" s="235">
        <f t="shared" si="29"/>
        <v>1</v>
      </c>
      <c r="U125" s="236">
        <f t="shared" si="30"/>
        <v>9.0909090909090912E-2</v>
      </c>
    </row>
    <row r="126" spans="1:26" ht="15" customHeight="1" thickBot="1">
      <c r="A126" s="204"/>
      <c r="B126" s="126" t="s">
        <v>207</v>
      </c>
      <c r="C126" s="234" t="s">
        <v>156</v>
      </c>
      <c r="D126" s="116">
        <f>IF(C126="Sí",1)+IF(C126="No",0)</f>
        <v>1</v>
      </c>
      <c r="E126" s="207"/>
      <c r="F126" s="127">
        <f>IF(E117=0,(D126*$G$4))+IF(E117=11,(D126*$H$4))+IF(E117=10,(D126*$I$4))+IF(E117=9,(D126*$J$4))+IF(E117=8,(D126*$K$4))+IF(E117=7,(D126*$L$4))+IF(E117=6,(D126*$M$4))+IF(E117=5,(D126*$N$4))+IF(E117=4,(D126*$O$4))+IF(E117=3,(D126*$P$4))+IF(E117=2,(D126*$Q$4))+IF(E117=1,(D126*$R$4))</f>
        <v>9.0909090909090912E-2</v>
      </c>
      <c r="G126" s="117"/>
      <c r="H126" s="117"/>
      <c r="I126" s="117"/>
      <c r="J126" s="117"/>
      <c r="K126" s="117"/>
      <c r="L126" s="117"/>
      <c r="M126" s="117"/>
      <c r="N126" s="117"/>
      <c r="O126" s="117"/>
      <c r="P126" s="117"/>
      <c r="Q126" s="117"/>
      <c r="R126" s="117"/>
      <c r="S126" s="234" t="s">
        <v>156</v>
      </c>
      <c r="T126" s="235">
        <f t="shared" si="29"/>
        <v>1</v>
      </c>
      <c r="U126" s="236">
        <f t="shared" si="30"/>
        <v>9.0909090909090912E-2</v>
      </c>
    </row>
    <row r="127" spans="1:26" ht="29.4" thickBot="1">
      <c r="A127" s="205"/>
      <c r="B127" s="126" t="s">
        <v>210</v>
      </c>
      <c r="C127" s="234" t="s">
        <v>156</v>
      </c>
      <c r="D127" s="116">
        <f t="shared" ref="D127" si="31">IF(C127="Sí",1)+IF(C127="No",0)</f>
        <v>1</v>
      </c>
      <c r="E127" s="208"/>
      <c r="F127" s="127">
        <f>IF(E117=0,(D127*$G$4))+IF(E117=11,(D127*$H$4))+IF(E117=10,(D127*$I$4))+IF(E117=9,(D127*$J$4))+IF(E117=8,(D127*$K$4))+IF(E117=7,(D127*$L$4))+IF(E117=6,(D127*$M$4))+IF(E117=5,(D127*$N$4))+IF(E117=4,(D127*$O$4))+IF(E117=3,(D127*$P$4))+IF(E117=2,(D127*$Q$4))+IF(E117=1,(D127*$R$4))</f>
        <v>9.0909090909090912E-2</v>
      </c>
      <c r="G127" s="117"/>
      <c r="H127" s="117"/>
      <c r="I127" s="117"/>
      <c r="J127" s="117"/>
      <c r="K127" s="117"/>
      <c r="L127" s="117"/>
      <c r="M127" s="117"/>
      <c r="N127" s="117"/>
      <c r="O127" s="117"/>
      <c r="P127" s="117"/>
      <c r="Q127" s="117"/>
      <c r="R127" s="117"/>
      <c r="S127" s="234" t="s">
        <v>156</v>
      </c>
      <c r="T127" s="235">
        <f t="shared" si="29"/>
        <v>1</v>
      </c>
      <c r="U127" s="236">
        <f t="shared" si="30"/>
        <v>9.0909090909090912E-2</v>
      </c>
      <c r="V127" s="226">
        <f>U128</f>
        <v>1.0000000000000002</v>
      </c>
      <c r="W127" s="227">
        <f>IF(U128&gt;=70%,(U128))+IF(U128&lt;=70%,70%)</f>
        <v>1.0000000000000002</v>
      </c>
    </row>
    <row r="128" spans="1:26">
      <c r="B128" s="5"/>
      <c r="C128" s="217"/>
      <c r="D128" s="5"/>
      <c r="E128" s="5"/>
      <c r="F128" s="5"/>
      <c r="G128" s="5"/>
      <c r="H128" s="5"/>
      <c r="I128" s="5"/>
      <c r="J128" s="5"/>
      <c r="K128" s="5"/>
      <c r="L128" s="5"/>
      <c r="M128" s="5"/>
      <c r="N128" s="5"/>
      <c r="O128" s="5"/>
      <c r="P128" s="56"/>
      <c r="Q128" s="56"/>
      <c r="R128" s="56"/>
      <c r="S128" s="217"/>
      <c r="T128" s="217"/>
      <c r="U128" s="228">
        <f>SUM(U117:U127)</f>
        <v>1.0000000000000002</v>
      </c>
    </row>
    <row r="130" spans="1:23" ht="28.8">
      <c r="A130" s="6"/>
      <c r="B130" s="6"/>
      <c r="C130" s="211" t="s">
        <v>213</v>
      </c>
      <c r="D130" s="42"/>
      <c r="E130" s="42"/>
      <c r="F130" s="25" t="s">
        <v>229</v>
      </c>
      <c r="S130" s="211" t="s">
        <v>155</v>
      </c>
      <c r="U130" s="156" t="s">
        <v>222</v>
      </c>
    </row>
    <row r="131" spans="1:23">
      <c r="A131" s="26" t="str">
        <f>'Tabla Resultados FC'!C50</f>
        <v>EU.3.2</v>
      </c>
      <c r="B131" s="30" t="str">
        <f>'Tabla Resultados FC'!D50</f>
        <v>Protección y resiliencia de la edificacion y la población</v>
      </c>
      <c r="C131" s="212"/>
      <c r="D131" s="42"/>
      <c r="E131" s="42"/>
      <c r="F131" s="128">
        <v>1</v>
      </c>
      <c r="S131" s="212"/>
      <c r="U131" s="157"/>
    </row>
    <row r="132" spans="1:23">
      <c r="A132" s="6"/>
      <c r="B132" s="6"/>
      <c r="C132" s="213"/>
      <c r="D132" s="6"/>
      <c r="E132" s="6"/>
      <c r="F132" s="6"/>
      <c r="G132" s="125"/>
      <c r="H132" s="125"/>
      <c r="I132" s="125"/>
      <c r="J132" s="125"/>
      <c r="K132" s="125"/>
      <c r="L132" s="125"/>
      <c r="M132" s="125"/>
      <c r="N132" s="125"/>
      <c r="O132" s="125"/>
      <c r="P132" s="125"/>
      <c r="Q132" s="125"/>
      <c r="R132" s="125"/>
      <c r="S132" s="213"/>
      <c r="T132" s="213"/>
      <c r="U132" s="223"/>
    </row>
    <row r="133" spans="1:23" ht="28.8">
      <c r="A133" s="203" t="s">
        <v>217</v>
      </c>
      <c r="B133" s="126" t="s">
        <v>200</v>
      </c>
      <c r="C133" s="234" t="s">
        <v>156</v>
      </c>
      <c r="D133" s="116">
        <f>IF(C133="Sí",1)+IF(C133="No",0)</f>
        <v>1</v>
      </c>
      <c r="E133" s="206">
        <f>(COUNTIF(D133:D143,"1"))</f>
        <v>11</v>
      </c>
      <c r="F133" s="127">
        <f>IF(E133=0,(D133*$G$4))+IF(E133=11,(D133*$H$4))+IF(E133=10,(D133*$I$4))+IF(E133=9,(D133*$J$4))+IF(E133=8,(D133*$K$4))+IF(E133=7,(D133*$L$4))+IF(E133=6,(D133*$M$4))+IF(E133=5,(D133*$N$4))+IF(E133=4,(D133*$O$4))+IF(E133=3,(D133*$P$4))+IF(E133=2,(D133*$Q$4))+IF(E133=1,(D133*$R$4))</f>
        <v>9.0909090909090912E-2</v>
      </c>
      <c r="G133" s="117">
        <v>0</v>
      </c>
      <c r="H133" s="117">
        <f>F131/11</f>
        <v>9.0909090909090912E-2</v>
      </c>
      <c r="I133" s="117">
        <f>F131/10</f>
        <v>0.1</v>
      </c>
      <c r="J133" s="117">
        <f>F131/9</f>
        <v>0.1111111111111111</v>
      </c>
      <c r="K133" s="117">
        <f>F131/8</f>
        <v>0.125</v>
      </c>
      <c r="L133" s="117">
        <f>F131/7</f>
        <v>0.14285714285714285</v>
      </c>
      <c r="M133" s="117">
        <f>F131/6</f>
        <v>0.16666666666666666</v>
      </c>
      <c r="N133" s="117">
        <f>F131/5</f>
        <v>0.2</v>
      </c>
      <c r="O133" s="117">
        <f>F131/4</f>
        <v>0.25</v>
      </c>
      <c r="P133" s="117">
        <f>F131/3</f>
        <v>0.33333333333333331</v>
      </c>
      <c r="Q133" s="117">
        <f>F131/2</f>
        <v>0.5</v>
      </c>
      <c r="R133" s="117">
        <f>F131/1</f>
        <v>1</v>
      </c>
      <c r="S133" s="234" t="s">
        <v>156</v>
      </c>
      <c r="T133" s="235">
        <f>IF(S133="Sí",1)+IF(S133="No",0)</f>
        <v>1</v>
      </c>
      <c r="U133" s="236">
        <f>F133*T133</f>
        <v>9.0909090909090912E-2</v>
      </c>
    </row>
    <row r="134" spans="1:23" ht="28.8">
      <c r="A134" s="204"/>
      <c r="B134" s="126" t="s">
        <v>204</v>
      </c>
      <c r="C134" s="234" t="s">
        <v>156</v>
      </c>
      <c r="D134" s="116">
        <f t="shared" ref="D134:D138" si="32">IF(C134="Sí",1)+IF(C134="No",0)</f>
        <v>1</v>
      </c>
      <c r="E134" s="207"/>
      <c r="F134" s="127">
        <f>IF(E133=0,(D134*$G$4))+IF(E133=11,(D134*$H$4))+IF(E133=10,(D134*$I$4))+IF(E133=9,(D134*$J$4))+IF(E133=8,(D134*$K$4))+IF(E133=7,(D134*$L$4))+IF(E133=6,(D134*$M$4))+IF(E133=5,(D134*$N$4))+IF(E133=4,(D134*$O$4))+IF(E133=3,(D134*$P$4))+IF(E133=2,(D134*$Q$4))+IF(E133=1,(D134*$R$4))</f>
        <v>9.0909090909090912E-2</v>
      </c>
      <c r="G134" s="117"/>
      <c r="H134" s="117"/>
      <c r="I134" s="117"/>
      <c r="J134" s="117"/>
      <c r="K134" s="117"/>
      <c r="L134" s="117"/>
      <c r="M134" s="117"/>
      <c r="N134" s="117"/>
      <c r="O134" s="117"/>
      <c r="P134" s="117"/>
      <c r="Q134" s="117"/>
      <c r="R134" s="117"/>
      <c r="S134" s="234" t="s">
        <v>156</v>
      </c>
      <c r="T134" s="235">
        <f t="shared" ref="T134:T143" si="33">IF(S134="Sí",1)+IF(S134="No",0)</f>
        <v>1</v>
      </c>
      <c r="U134" s="236">
        <f t="shared" ref="U134:U143" si="34">F134*T134</f>
        <v>9.0909090909090912E-2</v>
      </c>
    </row>
    <row r="135" spans="1:23" ht="28.8">
      <c r="A135" s="205"/>
      <c r="B135" s="126" t="s">
        <v>208</v>
      </c>
      <c r="C135" s="234" t="s">
        <v>156</v>
      </c>
      <c r="D135" s="116">
        <f t="shared" si="32"/>
        <v>1</v>
      </c>
      <c r="E135" s="207"/>
      <c r="F135" s="127">
        <f>IF(E133=0,(D135*$G$4))+IF(E133=11,(D135*$H$4))+IF(E133=10,(D135*$I$4))+IF(E133=9,(D135*$J$4))+IF(E133=8,(D135*$K$4))+IF(E133=7,(D135*$L$4))+IF(E133=6,(D135*$M$4))+IF(E133=5,(D135*$N$4))+IF(E133=4,(D135*$O$4))+IF(E133=3,(D135*$P$4))+IF(E133=2,(D135*$Q$4))+IF(E133=1,(D135*$R$4))</f>
        <v>9.0909090909090912E-2</v>
      </c>
      <c r="G135" s="117"/>
      <c r="H135" s="117"/>
      <c r="I135" s="117"/>
      <c r="J135" s="117"/>
      <c r="K135" s="117"/>
      <c r="L135" s="117"/>
      <c r="M135" s="117"/>
      <c r="N135" s="117"/>
      <c r="O135" s="117"/>
      <c r="P135" s="117"/>
      <c r="Q135" s="117"/>
      <c r="R135" s="117"/>
      <c r="S135" s="234" t="s">
        <v>156</v>
      </c>
      <c r="T135" s="235">
        <f t="shared" si="33"/>
        <v>1</v>
      </c>
      <c r="U135" s="236">
        <f t="shared" si="34"/>
        <v>9.0909090909090912E-2</v>
      </c>
    </row>
    <row r="136" spans="1:23" ht="28.8">
      <c r="A136" s="203" t="s">
        <v>218</v>
      </c>
      <c r="B136" s="126" t="s">
        <v>201</v>
      </c>
      <c r="C136" s="234" t="s">
        <v>156</v>
      </c>
      <c r="D136" s="116">
        <f t="shared" si="32"/>
        <v>1</v>
      </c>
      <c r="E136" s="207"/>
      <c r="F136" s="127">
        <f>IF(E133=0,(D136*$G$4))+IF(E133=11,(D136*$H$4))+IF(E133=10,(D136*$I$4))+IF(E133=9,(D136*$J$4))+IF(E133=8,(D136*$K$4))+IF(E133=7,(D136*$L$4))+IF(E133=6,(D136*$M$4))+IF(E133=5,(D136*$N$4))+IF(E133=4,(D136*$O$4))+IF(E133=3,(D136*$P$4))+IF(E133=2,(D136*$Q$4))+IF(E133=1,(D136*$R$4))</f>
        <v>9.0909090909090912E-2</v>
      </c>
      <c r="G136" s="117"/>
      <c r="H136" s="117"/>
      <c r="I136" s="117"/>
      <c r="J136" s="117"/>
      <c r="K136" s="117"/>
      <c r="L136" s="117"/>
      <c r="M136" s="117"/>
      <c r="N136" s="117"/>
      <c r="O136" s="117"/>
      <c r="P136" s="117"/>
      <c r="Q136" s="117"/>
      <c r="R136" s="117"/>
      <c r="S136" s="234" t="s">
        <v>156</v>
      </c>
      <c r="T136" s="235">
        <f t="shared" si="33"/>
        <v>1</v>
      </c>
      <c r="U136" s="236">
        <f t="shared" si="34"/>
        <v>9.0909090909090912E-2</v>
      </c>
    </row>
    <row r="137" spans="1:23">
      <c r="A137" s="204"/>
      <c r="B137" s="126" t="s">
        <v>205</v>
      </c>
      <c r="C137" s="234" t="s">
        <v>156</v>
      </c>
      <c r="D137" s="116">
        <f t="shared" si="32"/>
        <v>1</v>
      </c>
      <c r="E137" s="207"/>
      <c r="F137" s="127">
        <f>IF(E133=0,(D137*$G$4))+IF(E133=11,(D137*$H$4))+IF(E133=10,(D137*$I$4))+IF(E133=9,(D137*$J$4))+IF(E133=8,(D137*$K$4))+IF(E133=7,(D137*$L$4))+IF(E133=6,(D137*$M$4))+IF(E133=5,(D137*$N$4))+IF(E133=4,(D137*$O$4))+IF(E133=3,(D137*$P$4))+IF(E133=2,(D137*$Q$4))+IF(E133=1,(D137*$R$4))</f>
        <v>9.0909090909090912E-2</v>
      </c>
      <c r="G137" s="117"/>
      <c r="H137" s="117"/>
      <c r="I137" s="117"/>
      <c r="J137" s="117"/>
      <c r="K137" s="117"/>
      <c r="L137" s="117"/>
      <c r="M137" s="117"/>
      <c r="N137" s="117"/>
      <c r="O137" s="117"/>
      <c r="P137" s="117"/>
      <c r="Q137" s="117"/>
      <c r="R137" s="117"/>
      <c r="S137" s="234" t="s">
        <v>156</v>
      </c>
      <c r="T137" s="235">
        <f t="shared" si="33"/>
        <v>1</v>
      </c>
      <c r="U137" s="236">
        <f t="shared" si="34"/>
        <v>9.0909090909090912E-2</v>
      </c>
    </row>
    <row r="138" spans="1:23">
      <c r="A138" s="205"/>
      <c r="B138" s="126" t="s">
        <v>209</v>
      </c>
      <c r="C138" s="234" t="s">
        <v>156</v>
      </c>
      <c r="D138" s="116">
        <f t="shared" si="32"/>
        <v>1</v>
      </c>
      <c r="E138" s="207"/>
      <c r="F138" s="127">
        <f>IF(E133=0,(D138*$G$4))+IF(E133=11,(D138*$H$4))+IF(E133=10,(D138*$I$4))+IF(E133=9,(D138*$J$4))+IF(E133=8,(D138*$K$4))+IF(E133=7,(D138*$L$4))+IF(E133=6,(D138*$M$4))+IF(E133=5,(D138*$N$4))+IF(E133=4,(D138*$O$4))+IF(E133=3,(D138*$P$4))+IF(E133=2,(D138*$Q$4))+IF(E133=1,(D138*$R$4))</f>
        <v>9.0909090909090912E-2</v>
      </c>
      <c r="G138" s="117"/>
      <c r="H138" s="117"/>
      <c r="I138" s="117"/>
      <c r="J138" s="117"/>
      <c r="K138" s="117"/>
      <c r="L138" s="117"/>
      <c r="M138" s="117"/>
      <c r="N138" s="117"/>
      <c r="O138" s="117"/>
      <c r="P138" s="117"/>
      <c r="Q138" s="117"/>
      <c r="R138" s="117"/>
      <c r="S138" s="234" t="s">
        <v>156</v>
      </c>
      <c r="T138" s="235">
        <f t="shared" si="33"/>
        <v>1</v>
      </c>
      <c r="U138" s="236">
        <f t="shared" si="34"/>
        <v>9.0909090909090912E-2</v>
      </c>
    </row>
    <row r="139" spans="1:23" ht="28.8">
      <c r="A139" s="203" t="s">
        <v>219</v>
      </c>
      <c r="B139" s="126" t="s">
        <v>202</v>
      </c>
      <c r="C139" s="234" t="s">
        <v>156</v>
      </c>
      <c r="D139" s="116">
        <f>IF(C139="Sí",1)+IF(C139="No",0)</f>
        <v>1</v>
      </c>
      <c r="E139" s="207"/>
      <c r="F139" s="127">
        <f>IF(E133=0,(D139*$G$4))+IF(E133=11,(D139*$H$4))+IF(E133=10,(D139*$I$4))+IF(E133=9,(D139*$J$4))+IF(E133=8,(D139*$K$4))+IF(E133=7,(D139*$L$4))+IF(E133=6,(D139*$M$4))+IF(E133=5,(D139*$N$4))+IF(E133=4,(D139*$O$4))+IF(E133=3,(D139*$P$4))+IF(E133=2,(D139*$Q$4))+IF(E133=1,(D139*$R$4))</f>
        <v>9.0909090909090912E-2</v>
      </c>
      <c r="G139" s="117"/>
      <c r="H139" s="117"/>
      <c r="I139" s="117"/>
      <c r="J139" s="117"/>
      <c r="K139" s="117"/>
      <c r="L139" s="117"/>
      <c r="M139" s="117"/>
      <c r="N139" s="117"/>
      <c r="O139" s="117"/>
      <c r="P139" s="117"/>
      <c r="Q139" s="117"/>
      <c r="R139" s="117"/>
      <c r="S139" s="234" t="s">
        <v>156</v>
      </c>
      <c r="T139" s="235">
        <f t="shared" si="33"/>
        <v>1</v>
      </c>
      <c r="U139" s="236">
        <f t="shared" si="34"/>
        <v>9.0909090909090912E-2</v>
      </c>
    </row>
    <row r="140" spans="1:23" ht="14.4" customHeight="1">
      <c r="A140" s="205"/>
      <c r="B140" s="126" t="s">
        <v>206</v>
      </c>
      <c r="C140" s="234" t="s">
        <v>156</v>
      </c>
      <c r="D140" s="116">
        <f>IF(C140="Sí",1)+IF(C140="No",0)</f>
        <v>1</v>
      </c>
      <c r="E140" s="207"/>
      <c r="F140" s="127">
        <f>IF(E133=0,(D140*$G$4))+IF(E133=11,(D140*$H$4))+IF(E133=10,(D140*$I$4))+IF(E133=9,(D140*$J$4))+IF(E133=8,(D140*$K$4))+IF(E133=7,(D140*$L$4))+IF(E133=6,(D140*$M$4))+IF(E133=5,(D140*$N$4))+IF(E133=4,(D140*$O$4))+IF(E133=3,(D140*$P$4))+IF(E133=2,(D140*$Q$4))+IF(E133=1,(D140*$R$4))</f>
        <v>9.0909090909090912E-2</v>
      </c>
      <c r="G140" s="117"/>
      <c r="H140" s="117"/>
      <c r="I140" s="117"/>
      <c r="J140" s="117"/>
      <c r="K140" s="117"/>
      <c r="L140" s="117"/>
      <c r="M140" s="117"/>
      <c r="N140" s="117"/>
      <c r="O140" s="117"/>
      <c r="P140" s="117"/>
      <c r="Q140" s="117"/>
      <c r="R140" s="117"/>
      <c r="S140" s="234" t="s">
        <v>156</v>
      </c>
      <c r="T140" s="235">
        <f t="shared" si="33"/>
        <v>1</v>
      </c>
      <c r="U140" s="236">
        <f t="shared" si="34"/>
        <v>9.0909090909090912E-2</v>
      </c>
    </row>
    <row r="141" spans="1:23">
      <c r="A141" s="203" t="s">
        <v>220</v>
      </c>
      <c r="B141" s="126" t="s">
        <v>203</v>
      </c>
      <c r="C141" s="234" t="s">
        <v>156</v>
      </c>
      <c r="D141" s="116">
        <f>IF(C141="Sí",1)+IF(C141="No",0)</f>
        <v>1</v>
      </c>
      <c r="E141" s="207"/>
      <c r="F141" s="127">
        <f>IF(E133=0,(D141*$G$4))+IF(E133=11,(D141*$H$4))+IF(E133=10,(D141*$I$4))+IF(E133=9,(D141*$J$4))+IF(E133=8,(D141*$K$4))+IF(E133=7,(D141*$L$4))+IF(E133=6,(D141*$M$4))+IF(E133=5,(D141*$N$4))+IF(E133=4,(D141*$O$4))+IF(E133=3,(D141*$P$4))+IF(E133=2,(D141*$Q$4))+IF(E133=1,(D141*$R$4))</f>
        <v>9.0909090909090912E-2</v>
      </c>
      <c r="G141" s="117"/>
      <c r="H141" s="117"/>
      <c r="I141" s="117"/>
      <c r="J141" s="117"/>
      <c r="K141" s="117"/>
      <c r="L141" s="117"/>
      <c r="M141" s="117"/>
      <c r="N141" s="117"/>
      <c r="O141" s="117"/>
      <c r="P141" s="117"/>
      <c r="Q141" s="117"/>
      <c r="R141" s="117"/>
      <c r="S141" s="234" t="s">
        <v>156</v>
      </c>
      <c r="T141" s="235">
        <f t="shared" si="33"/>
        <v>1</v>
      </c>
      <c r="U141" s="236">
        <f t="shared" si="34"/>
        <v>9.0909090909090912E-2</v>
      </c>
    </row>
    <row r="142" spans="1:23" ht="15" customHeight="1" thickBot="1">
      <c r="A142" s="204"/>
      <c r="B142" s="126" t="s">
        <v>207</v>
      </c>
      <c r="C142" s="234" t="s">
        <v>156</v>
      </c>
      <c r="D142" s="116">
        <f>IF(C142="Sí",1)+IF(C142="No",0)</f>
        <v>1</v>
      </c>
      <c r="E142" s="207"/>
      <c r="F142" s="127">
        <f>IF(E133=0,(D142*$G$4))+IF(E133=11,(D142*$H$4))+IF(E133=10,(D142*$I$4))+IF(E133=9,(D142*$J$4))+IF(E133=8,(D142*$K$4))+IF(E133=7,(D142*$L$4))+IF(E133=6,(D142*$M$4))+IF(E133=5,(D142*$N$4))+IF(E133=4,(D142*$O$4))+IF(E133=3,(D142*$P$4))+IF(E133=2,(D142*$Q$4))+IF(E133=1,(D142*$R$4))</f>
        <v>9.0909090909090912E-2</v>
      </c>
      <c r="G142" s="117"/>
      <c r="H142" s="117"/>
      <c r="I142" s="117"/>
      <c r="J142" s="117"/>
      <c r="K142" s="117"/>
      <c r="L142" s="117"/>
      <c r="M142" s="117"/>
      <c r="N142" s="117"/>
      <c r="O142" s="117"/>
      <c r="P142" s="117"/>
      <c r="Q142" s="117"/>
      <c r="R142" s="117"/>
      <c r="S142" s="234" t="s">
        <v>156</v>
      </c>
      <c r="T142" s="235">
        <f t="shared" si="33"/>
        <v>1</v>
      </c>
      <c r="U142" s="236">
        <f t="shared" si="34"/>
        <v>9.0909090909090912E-2</v>
      </c>
    </row>
    <row r="143" spans="1:23" ht="29.4" thickBot="1">
      <c r="A143" s="205"/>
      <c r="B143" s="126" t="s">
        <v>210</v>
      </c>
      <c r="C143" s="234" t="s">
        <v>156</v>
      </c>
      <c r="D143" s="116">
        <f t="shared" ref="D143" si="35">IF(C143="Sí",1)+IF(C143="No",0)</f>
        <v>1</v>
      </c>
      <c r="E143" s="208"/>
      <c r="F143" s="127">
        <f>IF(E133=0,(D143*$G$4))+IF(E133=11,(D143*$H$4))+IF(E133=10,(D143*$I$4))+IF(E133=9,(D143*$J$4))+IF(E133=8,(D143*$K$4))+IF(E133=7,(D143*$L$4))+IF(E133=6,(D143*$M$4))+IF(E133=5,(D143*$N$4))+IF(E133=4,(D143*$O$4))+IF(E133=3,(D143*$P$4))+IF(E133=2,(D143*$Q$4))+IF(E133=1,(D143*$R$4))</f>
        <v>9.0909090909090912E-2</v>
      </c>
      <c r="G143" s="117"/>
      <c r="H143" s="117"/>
      <c r="I143" s="117"/>
      <c r="J143" s="117"/>
      <c r="K143" s="117"/>
      <c r="L143" s="117"/>
      <c r="M143" s="117"/>
      <c r="N143" s="117"/>
      <c r="O143" s="117"/>
      <c r="P143" s="117"/>
      <c r="Q143" s="117"/>
      <c r="R143" s="117"/>
      <c r="S143" s="234" t="s">
        <v>156</v>
      </c>
      <c r="T143" s="235">
        <f t="shared" si="33"/>
        <v>1</v>
      </c>
      <c r="U143" s="236">
        <f t="shared" si="34"/>
        <v>9.0909090909090912E-2</v>
      </c>
      <c r="V143" s="226">
        <f>U144</f>
        <v>1.0000000000000002</v>
      </c>
      <c r="W143" s="227">
        <f>IF(U144&gt;=70%,(U144))+IF(U144&lt;=70%,70%)</f>
        <v>1.0000000000000002</v>
      </c>
    </row>
    <row r="144" spans="1:23">
      <c r="B144" s="5"/>
      <c r="C144" s="217"/>
      <c r="D144" s="5"/>
      <c r="E144" s="5"/>
      <c r="F144" s="5"/>
      <c r="G144" s="5"/>
      <c r="H144" s="5"/>
      <c r="I144" s="5"/>
      <c r="J144" s="5"/>
      <c r="K144" s="5"/>
      <c r="L144" s="5"/>
      <c r="M144" s="5"/>
      <c r="N144" s="5"/>
      <c r="O144" s="5"/>
      <c r="P144" s="56"/>
      <c r="Q144" s="56"/>
      <c r="R144" s="56"/>
      <c r="S144" s="217"/>
      <c r="T144" s="217"/>
      <c r="U144" s="228">
        <f>SUM(U133:U143)</f>
        <v>1.0000000000000002</v>
      </c>
    </row>
    <row r="146" spans="1:23" ht="28.8">
      <c r="A146" s="6"/>
      <c r="B146" s="6"/>
      <c r="C146" s="211" t="s">
        <v>213</v>
      </c>
      <c r="D146" s="42"/>
      <c r="E146" s="42"/>
      <c r="F146" s="25" t="s">
        <v>229</v>
      </c>
      <c r="S146" s="211" t="s">
        <v>155</v>
      </c>
      <c r="U146" s="156" t="s">
        <v>222</v>
      </c>
    </row>
    <row r="147" spans="1:23">
      <c r="A147" s="26" t="str">
        <f>'Tabla Resultados FC'!C51</f>
        <v>EU.4.1</v>
      </c>
      <c r="B147" s="30" t="str">
        <f>'Tabla Resultados FC'!D51</f>
        <v>Diseño de superficies y edificaciones saludables</v>
      </c>
      <c r="C147" s="212"/>
      <c r="D147" s="42"/>
      <c r="E147" s="42"/>
      <c r="F147" s="128">
        <v>1</v>
      </c>
      <c r="S147" s="212"/>
      <c r="U147" s="157"/>
    </row>
    <row r="148" spans="1:23">
      <c r="A148" s="6"/>
      <c r="B148" s="6"/>
      <c r="C148" s="213"/>
      <c r="D148" s="6"/>
      <c r="E148" s="6"/>
      <c r="F148" s="6"/>
      <c r="G148" s="125"/>
      <c r="H148" s="125"/>
      <c r="I148" s="125"/>
      <c r="J148" s="125"/>
      <c r="K148" s="125"/>
      <c r="L148" s="125"/>
      <c r="M148" s="125"/>
      <c r="N148" s="125"/>
      <c r="O148" s="125"/>
      <c r="P148" s="125"/>
      <c r="Q148" s="125"/>
      <c r="R148" s="125"/>
      <c r="S148" s="213"/>
      <c r="T148" s="213"/>
      <c r="U148" s="223"/>
    </row>
    <row r="149" spans="1:23" ht="28.8">
      <c r="A149" s="203" t="s">
        <v>217</v>
      </c>
      <c r="B149" s="126" t="s">
        <v>200</v>
      </c>
      <c r="C149" s="234" t="s">
        <v>156</v>
      </c>
      <c r="D149" s="116">
        <f>IF(C149="Sí",1)+IF(C149="No",0)</f>
        <v>1</v>
      </c>
      <c r="E149" s="206">
        <f>(COUNTIF(D149:D159,"1"))</f>
        <v>11</v>
      </c>
      <c r="F149" s="127">
        <f>IF(E149=0,(D149*$G$4))+IF(E149=11,(D149*$H$4))+IF(E149=10,(D149*$I$4))+IF(E149=9,(D149*$J$4))+IF(E149=8,(D149*$K$4))+IF(E149=7,(D149*$L$4))+IF(E149=6,(D149*$M$4))+IF(E149=5,(D149*$N$4))+IF(E149=4,(D149*$O$4))+IF(E149=3,(D149*$P$4))+IF(E149=2,(D149*$Q$4))+IF(E149=1,(D149*$R$4))</f>
        <v>9.0909090909090912E-2</v>
      </c>
      <c r="G149" s="117">
        <v>0</v>
      </c>
      <c r="H149" s="117">
        <f>F147/11</f>
        <v>9.0909090909090912E-2</v>
      </c>
      <c r="I149" s="117">
        <f>F147/10</f>
        <v>0.1</v>
      </c>
      <c r="J149" s="117">
        <f>F147/9</f>
        <v>0.1111111111111111</v>
      </c>
      <c r="K149" s="117">
        <f>F147/8</f>
        <v>0.125</v>
      </c>
      <c r="L149" s="117">
        <f>F147/7</f>
        <v>0.14285714285714285</v>
      </c>
      <c r="M149" s="117">
        <f>F147/6</f>
        <v>0.16666666666666666</v>
      </c>
      <c r="N149" s="117">
        <f>F147/5</f>
        <v>0.2</v>
      </c>
      <c r="O149" s="117">
        <f>F147/4</f>
        <v>0.25</v>
      </c>
      <c r="P149" s="117">
        <f>F147/3</f>
        <v>0.33333333333333331</v>
      </c>
      <c r="Q149" s="117">
        <f>F147/2</f>
        <v>0.5</v>
      </c>
      <c r="R149" s="117">
        <f>F147/1</f>
        <v>1</v>
      </c>
      <c r="S149" s="234" t="s">
        <v>156</v>
      </c>
      <c r="T149" s="235">
        <f>IF(S149="Sí",1)+IF(S149="No",0)</f>
        <v>1</v>
      </c>
      <c r="U149" s="236">
        <f>F149*T149</f>
        <v>9.0909090909090912E-2</v>
      </c>
    </row>
    <row r="150" spans="1:23" ht="28.8">
      <c r="A150" s="204"/>
      <c r="B150" s="126" t="s">
        <v>204</v>
      </c>
      <c r="C150" s="234" t="s">
        <v>156</v>
      </c>
      <c r="D150" s="116">
        <f t="shared" ref="D150:D154" si="36">IF(C150="Sí",1)+IF(C150="No",0)</f>
        <v>1</v>
      </c>
      <c r="E150" s="207"/>
      <c r="F150" s="127">
        <f>IF(E149=0,(D150*$G$4))+IF(E149=11,(D150*$H$4))+IF(E149=10,(D150*$I$4))+IF(E149=9,(D150*$J$4))+IF(E149=8,(D150*$K$4))+IF(E149=7,(D150*$L$4))+IF(E149=6,(D150*$M$4))+IF(E149=5,(D150*$N$4))+IF(E149=4,(D150*$O$4))+IF(E149=3,(D150*$P$4))+IF(E149=2,(D150*$Q$4))+IF(E149=1,(D150*$R$4))</f>
        <v>9.0909090909090912E-2</v>
      </c>
      <c r="G150" s="117"/>
      <c r="H150" s="117"/>
      <c r="I150" s="117"/>
      <c r="J150" s="117"/>
      <c r="K150" s="117"/>
      <c r="L150" s="117"/>
      <c r="M150" s="117"/>
      <c r="N150" s="117"/>
      <c r="O150" s="117"/>
      <c r="P150" s="117"/>
      <c r="Q150" s="117"/>
      <c r="R150" s="117"/>
      <c r="S150" s="234" t="s">
        <v>156</v>
      </c>
      <c r="T150" s="235">
        <f t="shared" ref="T150:T159" si="37">IF(S150="Sí",1)+IF(S150="No",0)</f>
        <v>1</v>
      </c>
      <c r="U150" s="236">
        <f t="shared" ref="U150:U159" si="38">F150*T150</f>
        <v>9.0909090909090912E-2</v>
      </c>
    </row>
    <row r="151" spans="1:23" ht="28.8">
      <c r="A151" s="205"/>
      <c r="B151" s="126" t="s">
        <v>208</v>
      </c>
      <c r="C151" s="234" t="s">
        <v>156</v>
      </c>
      <c r="D151" s="116">
        <f t="shared" si="36"/>
        <v>1</v>
      </c>
      <c r="E151" s="207"/>
      <c r="F151" s="127">
        <f>IF(E149=0,(D151*$G$4))+IF(E149=11,(D151*$H$4))+IF(E149=10,(D151*$I$4))+IF(E149=9,(D151*$J$4))+IF(E149=8,(D151*$K$4))+IF(E149=7,(D151*$L$4))+IF(E149=6,(D151*$M$4))+IF(E149=5,(D151*$N$4))+IF(E149=4,(D151*$O$4))+IF(E149=3,(D151*$P$4))+IF(E149=2,(D151*$Q$4))+IF(E149=1,(D151*$R$4))</f>
        <v>9.0909090909090912E-2</v>
      </c>
      <c r="G151" s="117"/>
      <c r="H151" s="117"/>
      <c r="I151" s="117"/>
      <c r="J151" s="117"/>
      <c r="K151" s="117"/>
      <c r="L151" s="117"/>
      <c r="M151" s="117"/>
      <c r="N151" s="117"/>
      <c r="O151" s="117"/>
      <c r="P151" s="117"/>
      <c r="Q151" s="117"/>
      <c r="R151" s="117"/>
      <c r="S151" s="234" t="s">
        <v>156</v>
      </c>
      <c r="T151" s="235">
        <f t="shared" si="37"/>
        <v>1</v>
      </c>
      <c r="U151" s="236">
        <f t="shared" si="38"/>
        <v>9.0909090909090912E-2</v>
      </c>
    </row>
    <row r="152" spans="1:23" ht="28.8">
      <c r="A152" s="203" t="s">
        <v>218</v>
      </c>
      <c r="B152" s="126" t="s">
        <v>201</v>
      </c>
      <c r="C152" s="234" t="s">
        <v>156</v>
      </c>
      <c r="D152" s="116">
        <f t="shared" si="36"/>
        <v>1</v>
      </c>
      <c r="E152" s="207"/>
      <c r="F152" s="127">
        <f>IF(E149=0,(D152*$G$4))+IF(E149=11,(D152*$H$4))+IF(E149=10,(D152*$I$4))+IF(E149=9,(D152*$J$4))+IF(E149=8,(D152*$K$4))+IF(E149=7,(D152*$L$4))+IF(E149=6,(D152*$M$4))+IF(E149=5,(D152*$N$4))+IF(E149=4,(D152*$O$4))+IF(E149=3,(D152*$P$4))+IF(E149=2,(D152*$Q$4))+IF(E149=1,(D152*$R$4))</f>
        <v>9.0909090909090912E-2</v>
      </c>
      <c r="G152" s="117"/>
      <c r="H152" s="117"/>
      <c r="I152" s="117"/>
      <c r="J152" s="117"/>
      <c r="K152" s="117"/>
      <c r="L152" s="117"/>
      <c r="M152" s="117"/>
      <c r="N152" s="117"/>
      <c r="O152" s="117"/>
      <c r="P152" s="117"/>
      <c r="Q152" s="117"/>
      <c r="R152" s="117"/>
      <c r="S152" s="234" t="s">
        <v>156</v>
      </c>
      <c r="T152" s="235">
        <f t="shared" si="37"/>
        <v>1</v>
      </c>
      <c r="U152" s="236">
        <f t="shared" si="38"/>
        <v>9.0909090909090912E-2</v>
      </c>
    </row>
    <row r="153" spans="1:23">
      <c r="A153" s="204"/>
      <c r="B153" s="126" t="s">
        <v>205</v>
      </c>
      <c r="C153" s="234" t="s">
        <v>156</v>
      </c>
      <c r="D153" s="116">
        <f t="shared" si="36"/>
        <v>1</v>
      </c>
      <c r="E153" s="207"/>
      <c r="F153" s="127">
        <f>IF(E149=0,(D153*$G$4))+IF(E149=11,(D153*$H$4))+IF(E149=10,(D153*$I$4))+IF(E149=9,(D153*$J$4))+IF(E149=8,(D153*$K$4))+IF(E149=7,(D153*$L$4))+IF(E149=6,(D153*$M$4))+IF(E149=5,(D153*$N$4))+IF(E149=4,(D153*$O$4))+IF(E149=3,(D153*$P$4))+IF(E149=2,(D153*$Q$4))+IF(E149=1,(D153*$R$4))</f>
        <v>9.0909090909090912E-2</v>
      </c>
      <c r="G153" s="117"/>
      <c r="H153" s="117"/>
      <c r="I153" s="117"/>
      <c r="J153" s="117"/>
      <c r="K153" s="117"/>
      <c r="L153" s="117"/>
      <c r="M153" s="117"/>
      <c r="N153" s="117"/>
      <c r="O153" s="117"/>
      <c r="P153" s="117"/>
      <c r="Q153" s="117"/>
      <c r="R153" s="117"/>
      <c r="S153" s="234" t="s">
        <v>156</v>
      </c>
      <c r="T153" s="235">
        <f t="shared" si="37"/>
        <v>1</v>
      </c>
      <c r="U153" s="236">
        <f t="shared" si="38"/>
        <v>9.0909090909090912E-2</v>
      </c>
    </row>
    <row r="154" spans="1:23">
      <c r="A154" s="205"/>
      <c r="B154" s="126" t="s">
        <v>209</v>
      </c>
      <c r="C154" s="234" t="s">
        <v>156</v>
      </c>
      <c r="D154" s="116">
        <f t="shared" si="36"/>
        <v>1</v>
      </c>
      <c r="E154" s="207"/>
      <c r="F154" s="127">
        <f>IF(E149=0,(D154*$G$4))+IF(E149=11,(D154*$H$4))+IF(E149=10,(D154*$I$4))+IF(E149=9,(D154*$J$4))+IF(E149=8,(D154*$K$4))+IF(E149=7,(D154*$L$4))+IF(E149=6,(D154*$M$4))+IF(E149=5,(D154*$N$4))+IF(E149=4,(D154*$O$4))+IF(E149=3,(D154*$P$4))+IF(E149=2,(D154*$Q$4))+IF(E149=1,(D154*$R$4))</f>
        <v>9.0909090909090912E-2</v>
      </c>
      <c r="G154" s="117"/>
      <c r="H154" s="117"/>
      <c r="I154" s="117"/>
      <c r="J154" s="117"/>
      <c r="K154" s="117"/>
      <c r="L154" s="117"/>
      <c r="M154" s="117"/>
      <c r="N154" s="117"/>
      <c r="O154" s="117"/>
      <c r="P154" s="117"/>
      <c r="Q154" s="117"/>
      <c r="R154" s="117"/>
      <c r="S154" s="234" t="s">
        <v>156</v>
      </c>
      <c r="T154" s="235">
        <f t="shared" si="37"/>
        <v>1</v>
      </c>
      <c r="U154" s="236">
        <f t="shared" si="38"/>
        <v>9.0909090909090912E-2</v>
      </c>
    </row>
    <row r="155" spans="1:23" ht="28.8">
      <c r="A155" s="203" t="s">
        <v>219</v>
      </c>
      <c r="B155" s="126" t="s">
        <v>202</v>
      </c>
      <c r="C155" s="234" t="s">
        <v>156</v>
      </c>
      <c r="D155" s="116">
        <f>IF(C155="Sí",1)+IF(C155="No",0)</f>
        <v>1</v>
      </c>
      <c r="E155" s="207"/>
      <c r="F155" s="127">
        <f>IF(E149=0,(D155*$G$4))+IF(E149=11,(D155*$H$4))+IF(E149=10,(D155*$I$4))+IF(E149=9,(D155*$J$4))+IF(E149=8,(D155*$K$4))+IF(E149=7,(D155*$L$4))+IF(E149=6,(D155*$M$4))+IF(E149=5,(D155*$N$4))+IF(E149=4,(D155*$O$4))+IF(E149=3,(D155*$P$4))+IF(E149=2,(D155*$Q$4))+IF(E149=1,(D155*$R$4))</f>
        <v>9.0909090909090912E-2</v>
      </c>
      <c r="G155" s="117"/>
      <c r="H155" s="117"/>
      <c r="I155" s="117"/>
      <c r="J155" s="117"/>
      <c r="K155" s="117"/>
      <c r="L155" s="117"/>
      <c r="M155" s="117"/>
      <c r="N155" s="117"/>
      <c r="O155" s="117"/>
      <c r="P155" s="117"/>
      <c r="Q155" s="117"/>
      <c r="R155" s="117"/>
      <c r="S155" s="234" t="s">
        <v>156</v>
      </c>
      <c r="T155" s="235">
        <f t="shared" si="37"/>
        <v>1</v>
      </c>
      <c r="U155" s="236">
        <f t="shared" si="38"/>
        <v>9.0909090909090912E-2</v>
      </c>
    </row>
    <row r="156" spans="1:23" ht="14.4" customHeight="1">
      <c r="A156" s="205"/>
      <c r="B156" s="126" t="s">
        <v>206</v>
      </c>
      <c r="C156" s="234" t="s">
        <v>156</v>
      </c>
      <c r="D156" s="116">
        <f>IF(C156="Sí",1)+IF(C156="No",0)</f>
        <v>1</v>
      </c>
      <c r="E156" s="207"/>
      <c r="F156" s="127">
        <f>IF(E149=0,(D156*$G$4))+IF(E149=11,(D156*$H$4))+IF(E149=10,(D156*$I$4))+IF(E149=9,(D156*$J$4))+IF(E149=8,(D156*$K$4))+IF(E149=7,(D156*$L$4))+IF(E149=6,(D156*$M$4))+IF(E149=5,(D156*$N$4))+IF(E149=4,(D156*$O$4))+IF(E149=3,(D156*$P$4))+IF(E149=2,(D156*$Q$4))+IF(E149=1,(D156*$R$4))</f>
        <v>9.0909090909090912E-2</v>
      </c>
      <c r="G156" s="117"/>
      <c r="H156" s="117"/>
      <c r="I156" s="117"/>
      <c r="J156" s="117"/>
      <c r="K156" s="117"/>
      <c r="L156" s="117"/>
      <c r="M156" s="117"/>
      <c r="N156" s="117"/>
      <c r="O156" s="117"/>
      <c r="P156" s="117"/>
      <c r="Q156" s="117"/>
      <c r="R156" s="117"/>
      <c r="S156" s="234" t="s">
        <v>156</v>
      </c>
      <c r="T156" s="235">
        <f t="shared" si="37"/>
        <v>1</v>
      </c>
      <c r="U156" s="236">
        <f t="shared" si="38"/>
        <v>9.0909090909090912E-2</v>
      </c>
    </row>
    <row r="157" spans="1:23">
      <c r="A157" s="203" t="s">
        <v>220</v>
      </c>
      <c r="B157" s="126" t="s">
        <v>203</v>
      </c>
      <c r="C157" s="234" t="s">
        <v>156</v>
      </c>
      <c r="D157" s="116">
        <f>IF(C157="Sí",1)+IF(C157="No",0)</f>
        <v>1</v>
      </c>
      <c r="E157" s="207"/>
      <c r="F157" s="127">
        <f>IF(E149=0,(D157*$G$4))+IF(E149=11,(D157*$H$4))+IF(E149=10,(D157*$I$4))+IF(E149=9,(D157*$J$4))+IF(E149=8,(D157*$K$4))+IF(E149=7,(D157*$L$4))+IF(E149=6,(D157*$M$4))+IF(E149=5,(D157*$N$4))+IF(E149=4,(D157*$O$4))+IF(E149=3,(D157*$P$4))+IF(E149=2,(D157*$Q$4))+IF(E149=1,(D157*$R$4))</f>
        <v>9.0909090909090912E-2</v>
      </c>
      <c r="G157" s="117"/>
      <c r="H157" s="117"/>
      <c r="I157" s="117"/>
      <c r="J157" s="117"/>
      <c r="K157" s="117"/>
      <c r="L157" s="117"/>
      <c r="M157" s="117"/>
      <c r="N157" s="117"/>
      <c r="O157" s="117"/>
      <c r="P157" s="117"/>
      <c r="Q157" s="117"/>
      <c r="R157" s="117"/>
      <c r="S157" s="234" t="s">
        <v>156</v>
      </c>
      <c r="T157" s="235">
        <f t="shared" si="37"/>
        <v>1</v>
      </c>
      <c r="U157" s="236">
        <f t="shared" si="38"/>
        <v>9.0909090909090912E-2</v>
      </c>
    </row>
    <row r="158" spans="1:23" ht="15" customHeight="1" thickBot="1">
      <c r="A158" s="204"/>
      <c r="B158" s="126" t="s">
        <v>207</v>
      </c>
      <c r="C158" s="234" t="s">
        <v>156</v>
      </c>
      <c r="D158" s="116">
        <f>IF(C158="Sí",1)+IF(C158="No",0)</f>
        <v>1</v>
      </c>
      <c r="E158" s="207"/>
      <c r="F158" s="127">
        <f>IF(E149=0,(D158*$G$4))+IF(E149=11,(D158*$H$4))+IF(E149=10,(D158*$I$4))+IF(E149=9,(D158*$J$4))+IF(E149=8,(D158*$K$4))+IF(E149=7,(D158*$L$4))+IF(E149=6,(D158*$M$4))+IF(E149=5,(D158*$N$4))+IF(E149=4,(D158*$O$4))+IF(E149=3,(D158*$P$4))+IF(E149=2,(D158*$Q$4))+IF(E149=1,(D158*$R$4))</f>
        <v>9.0909090909090912E-2</v>
      </c>
      <c r="G158" s="117"/>
      <c r="H158" s="117"/>
      <c r="I158" s="117"/>
      <c r="J158" s="117"/>
      <c r="K158" s="117"/>
      <c r="L158" s="117"/>
      <c r="M158" s="117"/>
      <c r="N158" s="117"/>
      <c r="O158" s="117"/>
      <c r="P158" s="117"/>
      <c r="Q158" s="117"/>
      <c r="R158" s="117"/>
      <c r="S158" s="234" t="s">
        <v>156</v>
      </c>
      <c r="T158" s="235">
        <f t="shared" si="37"/>
        <v>1</v>
      </c>
      <c r="U158" s="236">
        <f t="shared" si="38"/>
        <v>9.0909090909090912E-2</v>
      </c>
    </row>
    <row r="159" spans="1:23" ht="29.4" thickBot="1">
      <c r="A159" s="205"/>
      <c r="B159" s="126" t="s">
        <v>210</v>
      </c>
      <c r="C159" s="234" t="s">
        <v>156</v>
      </c>
      <c r="D159" s="116">
        <f t="shared" ref="D159" si="39">IF(C159="Sí",1)+IF(C159="No",0)</f>
        <v>1</v>
      </c>
      <c r="E159" s="208"/>
      <c r="F159" s="127">
        <f>IF(E149=0,(D159*$G$4))+IF(E149=11,(D159*$H$4))+IF(E149=10,(D159*$I$4))+IF(E149=9,(D159*$J$4))+IF(E149=8,(D159*$K$4))+IF(E149=7,(D159*$L$4))+IF(E149=6,(D159*$M$4))+IF(E149=5,(D159*$N$4))+IF(E149=4,(D159*$O$4))+IF(E149=3,(D159*$P$4))+IF(E149=2,(D159*$Q$4))+IF(E149=1,(D159*$R$4))</f>
        <v>9.0909090909090912E-2</v>
      </c>
      <c r="G159" s="117"/>
      <c r="H159" s="117"/>
      <c r="I159" s="117"/>
      <c r="J159" s="117"/>
      <c r="K159" s="117"/>
      <c r="L159" s="117"/>
      <c r="M159" s="117"/>
      <c r="N159" s="117"/>
      <c r="O159" s="117"/>
      <c r="P159" s="117"/>
      <c r="Q159" s="117"/>
      <c r="R159" s="117"/>
      <c r="S159" s="234" t="s">
        <v>156</v>
      </c>
      <c r="T159" s="235">
        <f t="shared" si="37"/>
        <v>1</v>
      </c>
      <c r="U159" s="236">
        <f t="shared" si="38"/>
        <v>9.0909090909090912E-2</v>
      </c>
      <c r="V159" s="226">
        <f>U160</f>
        <v>1.0000000000000002</v>
      </c>
      <c r="W159" s="227">
        <f>IF(U160&gt;=70%,(U160))+IF(U160&lt;=70%,70%)</f>
        <v>1.0000000000000002</v>
      </c>
    </row>
    <row r="160" spans="1:23">
      <c r="B160" s="5"/>
      <c r="C160" s="217"/>
      <c r="D160" s="5"/>
      <c r="E160" s="5"/>
      <c r="F160" s="5"/>
      <c r="G160" s="5"/>
      <c r="H160" s="5"/>
      <c r="I160" s="5"/>
      <c r="J160" s="5"/>
      <c r="K160" s="5"/>
      <c r="L160" s="5"/>
      <c r="M160" s="5"/>
      <c r="N160" s="5"/>
      <c r="O160" s="5"/>
      <c r="P160" s="56"/>
      <c r="Q160" s="56"/>
      <c r="R160" s="56"/>
      <c r="S160" s="217"/>
      <c r="T160" s="217"/>
      <c r="U160" s="228">
        <f>SUM(U149:U159)</f>
        <v>1.0000000000000002</v>
      </c>
    </row>
    <row r="162" spans="1:23" ht="28.8">
      <c r="A162" s="6"/>
      <c r="B162" s="6"/>
      <c r="C162" s="211" t="s">
        <v>213</v>
      </c>
      <c r="D162" s="42"/>
      <c r="E162" s="42"/>
      <c r="F162" s="25" t="s">
        <v>229</v>
      </c>
      <c r="S162" s="211" t="s">
        <v>155</v>
      </c>
      <c r="U162" s="156" t="s">
        <v>222</v>
      </c>
    </row>
    <row r="163" spans="1:23">
      <c r="A163" s="26" t="str">
        <f>'Tabla Resultados FC'!C52</f>
        <v>EU.4.2</v>
      </c>
      <c r="B163" s="30" t="str">
        <f>'Tabla Resultados FC'!D52</f>
        <v>Propiciar entornos confortables</v>
      </c>
      <c r="C163" s="212"/>
      <c r="D163" s="42"/>
      <c r="E163" s="42"/>
      <c r="F163" s="128">
        <v>1</v>
      </c>
      <c r="S163" s="212"/>
      <c r="U163" s="157"/>
    </row>
    <row r="164" spans="1:23">
      <c r="A164" s="6"/>
      <c r="B164" s="6"/>
      <c r="C164" s="213"/>
      <c r="D164" s="6"/>
      <c r="E164" s="6"/>
      <c r="F164" s="6"/>
      <c r="G164" s="125"/>
      <c r="H164" s="125"/>
      <c r="I164" s="125"/>
      <c r="J164" s="125"/>
      <c r="K164" s="125"/>
      <c r="L164" s="125"/>
      <c r="M164" s="125"/>
      <c r="N164" s="125"/>
      <c r="O164" s="125"/>
      <c r="P164" s="125"/>
      <c r="Q164" s="125"/>
      <c r="R164" s="125"/>
      <c r="S164" s="213"/>
      <c r="T164" s="213"/>
      <c r="U164" s="223"/>
    </row>
    <row r="165" spans="1:23" ht="28.8">
      <c r="A165" s="203" t="s">
        <v>217</v>
      </c>
      <c r="B165" s="126" t="s">
        <v>200</v>
      </c>
      <c r="C165" s="234" t="s">
        <v>156</v>
      </c>
      <c r="D165" s="116">
        <f>IF(C165="Sí",1)+IF(C165="No",0)</f>
        <v>1</v>
      </c>
      <c r="E165" s="206">
        <f>(COUNTIF(D165:D175,"1"))</f>
        <v>11</v>
      </c>
      <c r="F165" s="127">
        <f>IF(E165=0,(D165*$G$4))+IF(E165=11,(D165*$H$4))+IF(E165=10,(D165*$I$4))+IF(E165=9,(D165*$J$4))+IF(E165=8,(D165*$K$4))+IF(E165=7,(D165*$L$4))+IF(E165=6,(D165*$M$4))+IF(E165=5,(D165*$N$4))+IF(E165=4,(D165*$O$4))+IF(E165=3,(D165*$P$4))+IF(E165=2,(D165*$Q$4))+IF(E165=1,(D165*$R$4))</f>
        <v>9.0909090909090912E-2</v>
      </c>
      <c r="G165" s="117">
        <v>0</v>
      </c>
      <c r="H165" s="117">
        <f>F163/11</f>
        <v>9.0909090909090912E-2</v>
      </c>
      <c r="I165" s="117">
        <f>F163/10</f>
        <v>0.1</v>
      </c>
      <c r="J165" s="117">
        <f>F163/9</f>
        <v>0.1111111111111111</v>
      </c>
      <c r="K165" s="117">
        <f>F163/8</f>
        <v>0.125</v>
      </c>
      <c r="L165" s="117">
        <f>F163/7</f>
        <v>0.14285714285714285</v>
      </c>
      <c r="M165" s="117">
        <f>F163/6</f>
        <v>0.16666666666666666</v>
      </c>
      <c r="N165" s="117">
        <f>F163/5</f>
        <v>0.2</v>
      </c>
      <c r="O165" s="117">
        <f>F163/4</f>
        <v>0.25</v>
      </c>
      <c r="P165" s="117">
        <f>F163/3</f>
        <v>0.33333333333333331</v>
      </c>
      <c r="Q165" s="117">
        <f>F163/2</f>
        <v>0.5</v>
      </c>
      <c r="R165" s="117">
        <f>F163/1</f>
        <v>1</v>
      </c>
      <c r="S165" s="234" t="s">
        <v>156</v>
      </c>
      <c r="T165" s="235">
        <f>IF(S165="Sí",1)+IF(S165="No",0)</f>
        <v>1</v>
      </c>
      <c r="U165" s="236">
        <f>F165*T165</f>
        <v>9.0909090909090912E-2</v>
      </c>
    </row>
    <row r="166" spans="1:23" ht="28.8">
      <c r="A166" s="204"/>
      <c r="B166" s="126" t="s">
        <v>204</v>
      </c>
      <c r="C166" s="234" t="s">
        <v>156</v>
      </c>
      <c r="D166" s="116">
        <f t="shared" ref="D166:D170" si="40">IF(C166="Sí",1)+IF(C166="No",0)</f>
        <v>1</v>
      </c>
      <c r="E166" s="207"/>
      <c r="F166" s="127">
        <f>IF(E165=0,(D166*$G$4))+IF(E165=11,(D166*$H$4))+IF(E165=10,(D166*$I$4))+IF(E165=9,(D166*$J$4))+IF(E165=8,(D166*$K$4))+IF(E165=7,(D166*$L$4))+IF(E165=6,(D166*$M$4))+IF(E165=5,(D166*$N$4))+IF(E165=4,(D166*$O$4))+IF(E165=3,(D166*$P$4))+IF(E165=2,(D166*$Q$4))+IF(E165=1,(D166*$R$4))</f>
        <v>9.0909090909090912E-2</v>
      </c>
      <c r="G166" s="117"/>
      <c r="H166" s="117"/>
      <c r="I166" s="117"/>
      <c r="J166" s="117"/>
      <c r="K166" s="117"/>
      <c r="L166" s="117"/>
      <c r="M166" s="117"/>
      <c r="N166" s="117"/>
      <c r="O166" s="117"/>
      <c r="P166" s="117"/>
      <c r="Q166" s="117"/>
      <c r="R166" s="117"/>
      <c r="S166" s="234" t="s">
        <v>156</v>
      </c>
      <c r="T166" s="235">
        <f t="shared" ref="T166:T175" si="41">IF(S166="Sí",1)+IF(S166="No",0)</f>
        <v>1</v>
      </c>
      <c r="U166" s="236">
        <f t="shared" ref="U166:U175" si="42">F166*T166</f>
        <v>9.0909090909090912E-2</v>
      </c>
    </row>
    <row r="167" spans="1:23" ht="28.8">
      <c r="A167" s="205"/>
      <c r="B167" s="126" t="s">
        <v>208</v>
      </c>
      <c r="C167" s="234" t="s">
        <v>156</v>
      </c>
      <c r="D167" s="116">
        <f t="shared" si="40"/>
        <v>1</v>
      </c>
      <c r="E167" s="207"/>
      <c r="F167" s="127">
        <f>IF(E165=0,(D167*$G$4))+IF(E165=11,(D167*$H$4))+IF(E165=10,(D167*$I$4))+IF(E165=9,(D167*$J$4))+IF(E165=8,(D167*$K$4))+IF(E165=7,(D167*$L$4))+IF(E165=6,(D167*$M$4))+IF(E165=5,(D167*$N$4))+IF(E165=4,(D167*$O$4))+IF(E165=3,(D167*$P$4))+IF(E165=2,(D167*$Q$4))+IF(E165=1,(D167*$R$4))</f>
        <v>9.0909090909090912E-2</v>
      </c>
      <c r="G167" s="117"/>
      <c r="H167" s="117"/>
      <c r="I167" s="117"/>
      <c r="J167" s="117"/>
      <c r="K167" s="117"/>
      <c r="L167" s="117"/>
      <c r="M167" s="117"/>
      <c r="N167" s="117"/>
      <c r="O167" s="117"/>
      <c r="P167" s="117"/>
      <c r="Q167" s="117"/>
      <c r="R167" s="117"/>
      <c r="S167" s="234" t="s">
        <v>156</v>
      </c>
      <c r="T167" s="235">
        <f t="shared" si="41"/>
        <v>1</v>
      </c>
      <c r="U167" s="236">
        <f t="shared" si="42"/>
        <v>9.0909090909090912E-2</v>
      </c>
    </row>
    <row r="168" spans="1:23" ht="28.8">
      <c r="A168" s="203" t="s">
        <v>218</v>
      </c>
      <c r="B168" s="126" t="s">
        <v>201</v>
      </c>
      <c r="C168" s="234" t="s">
        <v>156</v>
      </c>
      <c r="D168" s="116">
        <f t="shared" si="40"/>
        <v>1</v>
      </c>
      <c r="E168" s="207"/>
      <c r="F168" s="127">
        <f>IF(E165=0,(D168*$G$4))+IF(E165=11,(D168*$H$4))+IF(E165=10,(D168*$I$4))+IF(E165=9,(D168*$J$4))+IF(E165=8,(D168*$K$4))+IF(E165=7,(D168*$L$4))+IF(E165=6,(D168*$M$4))+IF(E165=5,(D168*$N$4))+IF(E165=4,(D168*$O$4))+IF(E165=3,(D168*$P$4))+IF(E165=2,(D168*$Q$4))+IF(E165=1,(D168*$R$4))</f>
        <v>9.0909090909090912E-2</v>
      </c>
      <c r="G168" s="117"/>
      <c r="H168" s="117"/>
      <c r="I168" s="117"/>
      <c r="J168" s="117"/>
      <c r="K168" s="117"/>
      <c r="L168" s="117"/>
      <c r="M168" s="117"/>
      <c r="N168" s="117"/>
      <c r="O168" s="117"/>
      <c r="P168" s="117"/>
      <c r="Q168" s="117"/>
      <c r="R168" s="117"/>
      <c r="S168" s="234" t="s">
        <v>156</v>
      </c>
      <c r="T168" s="235">
        <f t="shared" si="41"/>
        <v>1</v>
      </c>
      <c r="U168" s="236">
        <f t="shared" si="42"/>
        <v>9.0909090909090912E-2</v>
      </c>
    </row>
    <row r="169" spans="1:23">
      <c r="A169" s="204"/>
      <c r="B169" s="126" t="s">
        <v>205</v>
      </c>
      <c r="C169" s="234" t="s">
        <v>156</v>
      </c>
      <c r="D169" s="116">
        <f t="shared" si="40"/>
        <v>1</v>
      </c>
      <c r="E169" s="207"/>
      <c r="F169" s="127">
        <f>IF(E165=0,(D169*$G$4))+IF(E165=11,(D169*$H$4))+IF(E165=10,(D169*$I$4))+IF(E165=9,(D169*$J$4))+IF(E165=8,(D169*$K$4))+IF(E165=7,(D169*$L$4))+IF(E165=6,(D169*$M$4))+IF(E165=5,(D169*$N$4))+IF(E165=4,(D169*$O$4))+IF(E165=3,(D169*$P$4))+IF(E165=2,(D169*$Q$4))+IF(E165=1,(D169*$R$4))</f>
        <v>9.0909090909090912E-2</v>
      </c>
      <c r="G169" s="117"/>
      <c r="H169" s="117"/>
      <c r="I169" s="117"/>
      <c r="J169" s="117"/>
      <c r="K169" s="117"/>
      <c r="L169" s="117"/>
      <c r="M169" s="117"/>
      <c r="N169" s="117"/>
      <c r="O169" s="117"/>
      <c r="P169" s="117"/>
      <c r="Q169" s="117"/>
      <c r="R169" s="117"/>
      <c r="S169" s="234" t="s">
        <v>156</v>
      </c>
      <c r="T169" s="235">
        <f t="shared" si="41"/>
        <v>1</v>
      </c>
      <c r="U169" s="236">
        <f t="shared" si="42"/>
        <v>9.0909090909090912E-2</v>
      </c>
    </row>
    <row r="170" spans="1:23">
      <c r="A170" s="205"/>
      <c r="B170" s="126" t="s">
        <v>209</v>
      </c>
      <c r="C170" s="234" t="s">
        <v>156</v>
      </c>
      <c r="D170" s="116">
        <f t="shared" si="40"/>
        <v>1</v>
      </c>
      <c r="E170" s="207"/>
      <c r="F170" s="127">
        <f>IF(E165=0,(D170*$G$4))+IF(E165=11,(D170*$H$4))+IF(E165=10,(D170*$I$4))+IF(E165=9,(D170*$J$4))+IF(E165=8,(D170*$K$4))+IF(E165=7,(D170*$L$4))+IF(E165=6,(D170*$M$4))+IF(E165=5,(D170*$N$4))+IF(E165=4,(D170*$O$4))+IF(E165=3,(D170*$P$4))+IF(E165=2,(D170*$Q$4))+IF(E165=1,(D170*$R$4))</f>
        <v>9.0909090909090912E-2</v>
      </c>
      <c r="G170" s="117"/>
      <c r="H170" s="117"/>
      <c r="I170" s="117"/>
      <c r="J170" s="117"/>
      <c r="K170" s="117"/>
      <c r="L170" s="117"/>
      <c r="M170" s="117"/>
      <c r="N170" s="117"/>
      <c r="O170" s="117"/>
      <c r="P170" s="117"/>
      <c r="Q170" s="117"/>
      <c r="R170" s="117"/>
      <c r="S170" s="234" t="s">
        <v>156</v>
      </c>
      <c r="T170" s="235">
        <f t="shared" si="41"/>
        <v>1</v>
      </c>
      <c r="U170" s="236">
        <f t="shared" si="42"/>
        <v>9.0909090909090912E-2</v>
      </c>
    </row>
    <row r="171" spans="1:23" ht="28.8">
      <c r="A171" s="203" t="s">
        <v>219</v>
      </c>
      <c r="B171" s="126" t="s">
        <v>202</v>
      </c>
      <c r="C171" s="234" t="s">
        <v>156</v>
      </c>
      <c r="D171" s="116">
        <f>IF(C171="Sí",1)+IF(C171="No",0)</f>
        <v>1</v>
      </c>
      <c r="E171" s="207"/>
      <c r="F171" s="127">
        <f>IF(E165=0,(D171*$G$4))+IF(E165=11,(D171*$H$4))+IF(E165=10,(D171*$I$4))+IF(E165=9,(D171*$J$4))+IF(E165=8,(D171*$K$4))+IF(E165=7,(D171*$L$4))+IF(E165=6,(D171*$M$4))+IF(E165=5,(D171*$N$4))+IF(E165=4,(D171*$O$4))+IF(E165=3,(D171*$P$4))+IF(E165=2,(D171*$Q$4))+IF(E165=1,(D171*$R$4))</f>
        <v>9.0909090909090912E-2</v>
      </c>
      <c r="G171" s="117"/>
      <c r="H171" s="117"/>
      <c r="I171" s="117"/>
      <c r="J171" s="117"/>
      <c r="K171" s="117"/>
      <c r="L171" s="117"/>
      <c r="M171" s="117"/>
      <c r="N171" s="117"/>
      <c r="O171" s="117"/>
      <c r="P171" s="117"/>
      <c r="Q171" s="117"/>
      <c r="R171" s="117"/>
      <c r="S171" s="234" t="s">
        <v>156</v>
      </c>
      <c r="T171" s="235">
        <f t="shared" si="41"/>
        <v>1</v>
      </c>
      <c r="U171" s="236">
        <f t="shared" si="42"/>
        <v>9.0909090909090912E-2</v>
      </c>
    </row>
    <row r="172" spans="1:23" ht="14.4" customHeight="1">
      <c r="A172" s="205"/>
      <c r="B172" s="126" t="s">
        <v>206</v>
      </c>
      <c r="C172" s="234" t="s">
        <v>156</v>
      </c>
      <c r="D172" s="116">
        <f>IF(C172="Sí",1)+IF(C172="No",0)</f>
        <v>1</v>
      </c>
      <c r="E172" s="207"/>
      <c r="F172" s="127">
        <f>IF(E165=0,(D172*$G$4))+IF(E165=11,(D172*$H$4))+IF(E165=10,(D172*$I$4))+IF(E165=9,(D172*$J$4))+IF(E165=8,(D172*$K$4))+IF(E165=7,(D172*$L$4))+IF(E165=6,(D172*$M$4))+IF(E165=5,(D172*$N$4))+IF(E165=4,(D172*$O$4))+IF(E165=3,(D172*$P$4))+IF(E165=2,(D172*$Q$4))+IF(E165=1,(D172*$R$4))</f>
        <v>9.0909090909090912E-2</v>
      </c>
      <c r="G172" s="117"/>
      <c r="H172" s="117"/>
      <c r="I172" s="117"/>
      <c r="J172" s="117"/>
      <c r="K172" s="117"/>
      <c r="L172" s="117"/>
      <c r="M172" s="117"/>
      <c r="N172" s="117"/>
      <c r="O172" s="117"/>
      <c r="P172" s="117"/>
      <c r="Q172" s="117"/>
      <c r="R172" s="117"/>
      <c r="S172" s="234" t="s">
        <v>156</v>
      </c>
      <c r="T172" s="235">
        <f t="shared" si="41"/>
        <v>1</v>
      </c>
      <c r="U172" s="236">
        <f t="shared" si="42"/>
        <v>9.0909090909090912E-2</v>
      </c>
    </row>
    <row r="173" spans="1:23">
      <c r="A173" s="203" t="s">
        <v>220</v>
      </c>
      <c r="B173" s="126" t="s">
        <v>203</v>
      </c>
      <c r="C173" s="234" t="s">
        <v>156</v>
      </c>
      <c r="D173" s="116">
        <f>IF(C173="Sí",1)+IF(C173="No",0)</f>
        <v>1</v>
      </c>
      <c r="E173" s="207"/>
      <c r="F173" s="127">
        <f>IF(E165=0,(D173*$G$4))+IF(E165=11,(D173*$H$4))+IF(E165=10,(D173*$I$4))+IF(E165=9,(D173*$J$4))+IF(E165=8,(D173*$K$4))+IF(E165=7,(D173*$L$4))+IF(E165=6,(D173*$M$4))+IF(E165=5,(D173*$N$4))+IF(E165=4,(D173*$O$4))+IF(E165=3,(D173*$P$4))+IF(E165=2,(D173*$Q$4))+IF(E165=1,(D173*$R$4))</f>
        <v>9.0909090909090912E-2</v>
      </c>
      <c r="G173" s="117"/>
      <c r="H173" s="117"/>
      <c r="I173" s="117"/>
      <c r="J173" s="117"/>
      <c r="K173" s="117"/>
      <c r="L173" s="117"/>
      <c r="M173" s="117"/>
      <c r="N173" s="117"/>
      <c r="O173" s="117"/>
      <c r="P173" s="117"/>
      <c r="Q173" s="117"/>
      <c r="R173" s="117"/>
      <c r="S173" s="234" t="s">
        <v>156</v>
      </c>
      <c r="T173" s="235">
        <f t="shared" si="41"/>
        <v>1</v>
      </c>
      <c r="U173" s="236">
        <f t="shared" si="42"/>
        <v>9.0909090909090912E-2</v>
      </c>
    </row>
    <row r="174" spans="1:23" ht="15" customHeight="1" thickBot="1">
      <c r="A174" s="204"/>
      <c r="B174" s="126" t="s">
        <v>207</v>
      </c>
      <c r="C174" s="234" t="s">
        <v>156</v>
      </c>
      <c r="D174" s="116">
        <f>IF(C174="Sí",1)+IF(C174="No",0)</f>
        <v>1</v>
      </c>
      <c r="E174" s="207"/>
      <c r="F174" s="127">
        <f>IF(E165=0,(D174*$G$4))+IF(E165=11,(D174*$H$4))+IF(E165=10,(D174*$I$4))+IF(E165=9,(D174*$J$4))+IF(E165=8,(D174*$K$4))+IF(E165=7,(D174*$L$4))+IF(E165=6,(D174*$M$4))+IF(E165=5,(D174*$N$4))+IF(E165=4,(D174*$O$4))+IF(E165=3,(D174*$P$4))+IF(E165=2,(D174*$Q$4))+IF(E165=1,(D174*$R$4))</f>
        <v>9.0909090909090912E-2</v>
      </c>
      <c r="G174" s="117"/>
      <c r="H174" s="117"/>
      <c r="I174" s="117"/>
      <c r="J174" s="117"/>
      <c r="K174" s="117"/>
      <c r="L174" s="117"/>
      <c r="M174" s="117"/>
      <c r="N174" s="117"/>
      <c r="O174" s="117"/>
      <c r="P174" s="117"/>
      <c r="Q174" s="117"/>
      <c r="R174" s="117"/>
      <c r="S174" s="234" t="s">
        <v>156</v>
      </c>
      <c r="T174" s="235">
        <f t="shared" si="41"/>
        <v>1</v>
      </c>
      <c r="U174" s="236">
        <f t="shared" si="42"/>
        <v>9.0909090909090912E-2</v>
      </c>
    </row>
    <row r="175" spans="1:23" ht="29.4" thickBot="1">
      <c r="A175" s="205"/>
      <c r="B175" s="126" t="s">
        <v>210</v>
      </c>
      <c r="C175" s="234" t="s">
        <v>156</v>
      </c>
      <c r="D175" s="116">
        <f t="shared" ref="D175" si="43">IF(C175="Sí",1)+IF(C175="No",0)</f>
        <v>1</v>
      </c>
      <c r="E175" s="208"/>
      <c r="F175" s="127">
        <f>IF(E165=0,(D175*$G$4))+IF(E165=11,(D175*$H$4))+IF(E165=10,(D175*$I$4))+IF(E165=9,(D175*$J$4))+IF(E165=8,(D175*$K$4))+IF(E165=7,(D175*$L$4))+IF(E165=6,(D175*$M$4))+IF(E165=5,(D175*$N$4))+IF(E165=4,(D175*$O$4))+IF(E165=3,(D175*$P$4))+IF(E165=2,(D175*$Q$4))+IF(E165=1,(D175*$R$4))</f>
        <v>9.0909090909090912E-2</v>
      </c>
      <c r="G175" s="117"/>
      <c r="H175" s="117"/>
      <c r="I175" s="117"/>
      <c r="J175" s="117"/>
      <c r="K175" s="117"/>
      <c r="L175" s="117"/>
      <c r="M175" s="117"/>
      <c r="N175" s="117"/>
      <c r="O175" s="117"/>
      <c r="P175" s="117"/>
      <c r="Q175" s="117"/>
      <c r="R175" s="117"/>
      <c r="S175" s="234" t="s">
        <v>156</v>
      </c>
      <c r="T175" s="235">
        <f t="shared" si="41"/>
        <v>1</v>
      </c>
      <c r="U175" s="236">
        <f t="shared" si="42"/>
        <v>9.0909090909090912E-2</v>
      </c>
      <c r="V175" s="226">
        <f>U176</f>
        <v>1.0000000000000002</v>
      </c>
      <c r="W175" s="227">
        <f>IF(U176&gt;=70%,(U176))+IF(U176&lt;=70%,70%)</f>
        <v>1.0000000000000002</v>
      </c>
    </row>
    <row r="176" spans="1:23">
      <c r="B176" s="5"/>
      <c r="C176" s="217"/>
      <c r="D176" s="5"/>
      <c r="E176" s="5"/>
      <c r="F176" s="5"/>
      <c r="G176" s="5"/>
      <c r="H176" s="5"/>
      <c r="I176" s="5"/>
      <c r="J176" s="5"/>
      <c r="K176" s="5"/>
      <c r="L176" s="5"/>
      <c r="M176" s="5"/>
      <c r="N176" s="5"/>
      <c r="O176" s="5"/>
      <c r="P176" s="56"/>
      <c r="Q176" s="56"/>
      <c r="R176" s="56"/>
      <c r="S176" s="217"/>
      <c r="T176" s="217"/>
      <c r="U176" s="228">
        <f>SUM(U165:U175)</f>
        <v>1.0000000000000002</v>
      </c>
    </row>
    <row r="178" spans="1:23" ht="28.8">
      <c r="A178" s="6"/>
      <c r="B178" s="6"/>
      <c r="C178" s="211" t="s">
        <v>213</v>
      </c>
      <c r="D178" s="42"/>
      <c r="E178" s="42"/>
      <c r="F178" s="25" t="s">
        <v>229</v>
      </c>
      <c r="S178" s="211" t="s">
        <v>155</v>
      </c>
      <c r="U178" s="156" t="s">
        <v>222</v>
      </c>
    </row>
    <row r="179" spans="1:23">
      <c r="A179" s="26" t="str">
        <f>'Tabla Resultados FC'!C53</f>
        <v>EU.4.3</v>
      </c>
      <c r="B179" s="30" t="str">
        <f>'Tabla Resultados FC'!D53</f>
        <v xml:space="preserve">Atender a la diversidad de la comunidad </v>
      </c>
      <c r="C179" s="212"/>
      <c r="D179" s="42"/>
      <c r="E179" s="42"/>
      <c r="F179" s="128">
        <v>1</v>
      </c>
      <c r="S179" s="212"/>
      <c r="U179" s="157"/>
    </row>
    <row r="180" spans="1:23">
      <c r="A180" s="6"/>
      <c r="B180" s="6"/>
      <c r="C180" s="213"/>
      <c r="D180" s="6"/>
      <c r="E180" s="6"/>
      <c r="F180" s="6"/>
      <c r="G180" s="125"/>
      <c r="H180" s="125"/>
      <c r="I180" s="125"/>
      <c r="J180" s="125"/>
      <c r="K180" s="125"/>
      <c r="L180" s="125"/>
      <c r="M180" s="125"/>
      <c r="N180" s="125"/>
      <c r="O180" s="125"/>
      <c r="P180" s="125"/>
      <c r="Q180" s="125"/>
      <c r="R180" s="125"/>
      <c r="S180" s="213"/>
      <c r="T180" s="213"/>
      <c r="U180" s="223"/>
    </row>
    <row r="181" spans="1:23" ht="28.8">
      <c r="A181" s="203" t="s">
        <v>217</v>
      </c>
      <c r="B181" s="126" t="s">
        <v>200</v>
      </c>
      <c r="C181" s="234" t="s">
        <v>156</v>
      </c>
      <c r="D181" s="116">
        <f>IF(C181="Sí",1)+IF(C181="No",0)</f>
        <v>1</v>
      </c>
      <c r="E181" s="206">
        <f>(COUNTIF(D181:D191,"1"))</f>
        <v>11</v>
      </c>
      <c r="F181" s="127">
        <f>IF(E181=0,(D181*$G$4))+IF(E181=11,(D181*$H$4))+IF(E181=10,(D181*$I$4))+IF(E181=9,(D181*$J$4))+IF(E181=8,(D181*$K$4))+IF(E181=7,(D181*$L$4))+IF(E181=6,(D181*$M$4))+IF(E181=5,(D181*$N$4))+IF(E181=4,(D181*$O$4))+IF(E181=3,(D181*$P$4))+IF(E181=2,(D181*$Q$4))+IF(E181=1,(D181*$R$4))</f>
        <v>9.0909090909090912E-2</v>
      </c>
      <c r="G181" s="117">
        <v>0</v>
      </c>
      <c r="H181" s="117">
        <f>F179/11</f>
        <v>9.0909090909090912E-2</v>
      </c>
      <c r="I181" s="117">
        <f>F179/10</f>
        <v>0.1</v>
      </c>
      <c r="J181" s="117">
        <f>F179/9</f>
        <v>0.1111111111111111</v>
      </c>
      <c r="K181" s="117">
        <f>F179/8</f>
        <v>0.125</v>
      </c>
      <c r="L181" s="117">
        <f>F179/7</f>
        <v>0.14285714285714285</v>
      </c>
      <c r="M181" s="117">
        <f>F179/6</f>
        <v>0.16666666666666666</v>
      </c>
      <c r="N181" s="117">
        <f>F179/5</f>
        <v>0.2</v>
      </c>
      <c r="O181" s="117">
        <f>F179/4</f>
        <v>0.25</v>
      </c>
      <c r="P181" s="117">
        <f>F179/3</f>
        <v>0.33333333333333331</v>
      </c>
      <c r="Q181" s="117">
        <f>F179/2</f>
        <v>0.5</v>
      </c>
      <c r="R181" s="117">
        <f>F179/1</f>
        <v>1</v>
      </c>
      <c r="S181" s="234" t="s">
        <v>156</v>
      </c>
      <c r="T181" s="235">
        <f>IF(S181="Sí",1)+IF(S181="No",0)</f>
        <v>1</v>
      </c>
      <c r="U181" s="236">
        <f>F181*T181</f>
        <v>9.0909090909090912E-2</v>
      </c>
    </row>
    <row r="182" spans="1:23" ht="28.8">
      <c r="A182" s="204"/>
      <c r="B182" s="126" t="s">
        <v>204</v>
      </c>
      <c r="C182" s="234" t="s">
        <v>156</v>
      </c>
      <c r="D182" s="116">
        <f t="shared" ref="D182:D186" si="44">IF(C182="Sí",1)+IF(C182="No",0)</f>
        <v>1</v>
      </c>
      <c r="E182" s="207"/>
      <c r="F182" s="127">
        <f>IF(E181=0,(D182*$G$4))+IF(E181=11,(D182*$H$4))+IF(E181=10,(D182*$I$4))+IF(E181=9,(D182*$J$4))+IF(E181=8,(D182*$K$4))+IF(E181=7,(D182*$L$4))+IF(E181=6,(D182*$M$4))+IF(E181=5,(D182*$N$4))+IF(E181=4,(D182*$O$4))+IF(E181=3,(D182*$P$4))+IF(E181=2,(D182*$Q$4))+IF(E181=1,(D182*$R$4))</f>
        <v>9.0909090909090912E-2</v>
      </c>
      <c r="G182" s="117"/>
      <c r="H182" s="117"/>
      <c r="I182" s="117"/>
      <c r="J182" s="117"/>
      <c r="K182" s="117"/>
      <c r="L182" s="117"/>
      <c r="M182" s="117"/>
      <c r="N182" s="117"/>
      <c r="O182" s="117"/>
      <c r="P182" s="117"/>
      <c r="Q182" s="117"/>
      <c r="R182" s="117"/>
      <c r="S182" s="234" t="s">
        <v>156</v>
      </c>
      <c r="T182" s="235">
        <f t="shared" ref="T182:T191" si="45">IF(S182="Sí",1)+IF(S182="No",0)</f>
        <v>1</v>
      </c>
      <c r="U182" s="236">
        <f t="shared" ref="U182:U191" si="46">F182*T182</f>
        <v>9.0909090909090912E-2</v>
      </c>
    </row>
    <row r="183" spans="1:23" ht="28.8">
      <c r="A183" s="205"/>
      <c r="B183" s="126" t="s">
        <v>208</v>
      </c>
      <c r="C183" s="234" t="s">
        <v>156</v>
      </c>
      <c r="D183" s="116">
        <f t="shared" si="44"/>
        <v>1</v>
      </c>
      <c r="E183" s="207"/>
      <c r="F183" s="127">
        <f>IF(E181=0,(D183*$G$4))+IF(E181=11,(D183*$H$4))+IF(E181=10,(D183*$I$4))+IF(E181=9,(D183*$J$4))+IF(E181=8,(D183*$K$4))+IF(E181=7,(D183*$L$4))+IF(E181=6,(D183*$M$4))+IF(E181=5,(D183*$N$4))+IF(E181=4,(D183*$O$4))+IF(E181=3,(D183*$P$4))+IF(E181=2,(D183*$Q$4))+IF(E181=1,(D183*$R$4))</f>
        <v>9.0909090909090912E-2</v>
      </c>
      <c r="G183" s="117"/>
      <c r="H183" s="117"/>
      <c r="I183" s="117"/>
      <c r="J183" s="117"/>
      <c r="K183" s="117"/>
      <c r="L183" s="117"/>
      <c r="M183" s="117"/>
      <c r="N183" s="117"/>
      <c r="O183" s="117"/>
      <c r="P183" s="117"/>
      <c r="Q183" s="117"/>
      <c r="R183" s="117"/>
      <c r="S183" s="234" t="s">
        <v>156</v>
      </c>
      <c r="T183" s="235">
        <f t="shared" si="45"/>
        <v>1</v>
      </c>
      <c r="U183" s="236">
        <f t="shared" si="46"/>
        <v>9.0909090909090912E-2</v>
      </c>
    </row>
    <row r="184" spans="1:23" ht="28.8">
      <c r="A184" s="203" t="s">
        <v>218</v>
      </c>
      <c r="B184" s="126" t="s">
        <v>201</v>
      </c>
      <c r="C184" s="234" t="s">
        <v>156</v>
      </c>
      <c r="D184" s="116">
        <f t="shared" si="44"/>
        <v>1</v>
      </c>
      <c r="E184" s="207"/>
      <c r="F184" s="127">
        <f>IF(E181=0,(D184*$G$4))+IF(E181=11,(D184*$H$4))+IF(E181=10,(D184*$I$4))+IF(E181=9,(D184*$J$4))+IF(E181=8,(D184*$K$4))+IF(E181=7,(D184*$L$4))+IF(E181=6,(D184*$M$4))+IF(E181=5,(D184*$N$4))+IF(E181=4,(D184*$O$4))+IF(E181=3,(D184*$P$4))+IF(E181=2,(D184*$Q$4))+IF(E181=1,(D184*$R$4))</f>
        <v>9.0909090909090912E-2</v>
      </c>
      <c r="G184" s="117"/>
      <c r="H184" s="117"/>
      <c r="I184" s="117"/>
      <c r="J184" s="117"/>
      <c r="K184" s="117"/>
      <c r="L184" s="117"/>
      <c r="M184" s="117"/>
      <c r="N184" s="117"/>
      <c r="O184" s="117"/>
      <c r="P184" s="117"/>
      <c r="Q184" s="117"/>
      <c r="R184" s="117"/>
      <c r="S184" s="234" t="s">
        <v>156</v>
      </c>
      <c r="T184" s="235">
        <f t="shared" si="45"/>
        <v>1</v>
      </c>
      <c r="U184" s="236">
        <f t="shared" si="46"/>
        <v>9.0909090909090912E-2</v>
      </c>
    </row>
    <row r="185" spans="1:23">
      <c r="A185" s="204"/>
      <c r="B185" s="126" t="s">
        <v>205</v>
      </c>
      <c r="C185" s="234" t="s">
        <v>156</v>
      </c>
      <c r="D185" s="116">
        <f t="shared" si="44"/>
        <v>1</v>
      </c>
      <c r="E185" s="207"/>
      <c r="F185" s="127">
        <f>IF(E181=0,(D185*$G$4))+IF(E181=11,(D185*$H$4))+IF(E181=10,(D185*$I$4))+IF(E181=9,(D185*$J$4))+IF(E181=8,(D185*$K$4))+IF(E181=7,(D185*$L$4))+IF(E181=6,(D185*$M$4))+IF(E181=5,(D185*$N$4))+IF(E181=4,(D185*$O$4))+IF(E181=3,(D185*$P$4))+IF(E181=2,(D185*$Q$4))+IF(E181=1,(D185*$R$4))</f>
        <v>9.0909090909090912E-2</v>
      </c>
      <c r="G185" s="117"/>
      <c r="H185" s="117"/>
      <c r="I185" s="117"/>
      <c r="J185" s="117"/>
      <c r="K185" s="117"/>
      <c r="L185" s="117"/>
      <c r="M185" s="117"/>
      <c r="N185" s="117"/>
      <c r="O185" s="117"/>
      <c r="P185" s="117"/>
      <c r="Q185" s="117"/>
      <c r="R185" s="117"/>
      <c r="S185" s="234" t="s">
        <v>156</v>
      </c>
      <c r="T185" s="235">
        <f t="shared" si="45"/>
        <v>1</v>
      </c>
      <c r="U185" s="236">
        <f t="shared" si="46"/>
        <v>9.0909090909090912E-2</v>
      </c>
    </row>
    <row r="186" spans="1:23">
      <c r="A186" s="205"/>
      <c r="B186" s="126" t="s">
        <v>209</v>
      </c>
      <c r="C186" s="234" t="s">
        <v>156</v>
      </c>
      <c r="D186" s="116">
        <f t="shared" si="44"/>
        <v>1</v>
      </c>
      <c r="E186" s="207"/>
      <c r="F186" s="127">
        <f>IF(E181=0,(D186*$G$4))+IF(E181=11,(D186*$H$4))+IF(E181=10,(D186*$I$4))+IF(E181=9,(D186*$J$4))+IF(E181=8,(D186*$K$4))+IF(E181=7,(D186*$L$4))+IF(E181=6,(D186*$M$4))+IF(E181=5,(D186*$N$4))+IF(E181=4,(D186*$O$4))+IF(E181=3,(D186*$P$4))+IF(E181=2,(D186*$Q$4))+IF(E181=1,(D186*$R$4))</f>
        <v>9.0909090909090912E-2</v>
      </c>
      <c r="G186" s="117"/>
      <c r="H186" s="117"/>
      <c r="I186" s="117"/>
      <c r="J186" s="117"/>
      <c r="K186" s="117"/>
      <c r="L186" s="117"/>
      <c r="M186" s="117"/>
      <c r="N186" s="117"/>
      <c r="O186" s="117"/>
      <c r="P186" s="117"/>
      <c r="Q186" s="117"/>
      <c r="R186" s="117"/>
      <c r="S186" s="234" t="s">
        <v>156</v>
      </c>
      <c r="T186" s="235">
        <f t="shared" si="45"/>
        <v>1</v>
      </c>
      <c r="U186" s="236">
        <f t="shared" si="46"/>
        <v>9.0909090909090912E-2</v>
      </c>
    </row>
    <row r="187" spans="1:23" ht="28.8">
      <c r="A187" s="203" t="s">
        <v>219</v>
      </c>
      <c r="B187" s="126" t="s">
        <v>202</v>
      </c>
      <c r="C187" s="234" t="s">
        <v>156</v>
      </c>
      <c r="D187" s="116">
        <f>IF(C187="Sí",1)+IF(C187="No",0)</f>
        <v>1</v>
      </c>
      <c r="E187" s="207"/>
      <c r="F187" s="127">
        <f>IF(E181=0,(D187*$G$4))+IF(E181=11,(D187*$H$4))+IF(E181=10,(D187*$I$4))+IF(E181=9,(D187*$J$4))+IF(E181=8,(D187*$K$4))+IF(E181=7,(D187*$L$4))+IF(E181=6,(D187*$M$4))+IF(E181=5,(D187*$N$4))+IF(E181=4,(D187*$O$4))+IF(E181=3,(D187*$P$4))+IF(E181=2,(D187*$Q$4))+IF(E181=1,(D187*$R$4))</f>
        <v>9.0909090909090912E-2</v>
      </c>
      <c r="G187" s="117"/>
      <c r="H187" s="117"/>
      <c r="I187" s="117"/>
      <c r="J187" s="117"/>
      <c r="K187" s="117"/>
      <c r="L187" s="117"/>
      <c r="M187" s="117"/>
      <c r="N187" s="117"/>
      <c r="O187" s="117"/>
      <c r="P187" s="117"/>
      <c r="Q187" s="117"/>
      <c r="R187" s="117"/>
      <c r="S187" s="234" t="s">
        <v>156</v>
      </c>
      <c r="T187" s="235">
        <f t="shared" si="45"/>
        <v>1</v>
      </c>
      <c r="U187" s="236">
        <f t="shared" si="46"/>
        <v>9.0909090909090912E-2</v>
      </c>
    </row>
    <row r="188" spans="1:23" ht="14.4" customHeight="1">
      <c r="A188" s="205"/>
      <c r="B188" s="126" t="s">
        <v>206</v>
      </c>
      <c r="C188" s="234" t="s">
        <v>156</v>
      </c>
      <c r="D188" s="116">
        <f>IF(C188="Sí",1)+IF(C188="No",0)</f>
        <v>1</v>
      </c>
      <c r="E188" s="207"/>
      <c r="F188" s="127">
        <f>IF(E181=0,(D188*$G$4))+IF(E181=11,(D188*$H$4))+IF(E181=10,(D188*$I$4))+IF(E181=9,(D188*$J$4))+IF(E181=8,(D188*$K$4))+IF(E181=7,(D188*$L$4))+IF(E181=6,(D188*$M$4))+IF(E181=5,(D188*$N$4))+IF(E181=4,(D188*$O$4))+IF(E181=3,(D188*$P$4))+IF(E181=2,(D188*$Q$4))+IF(E181=1,(D188*$R$4))</f>
        <v>9.0909090909090912E-2</v>
      </c>
      <c r="G188" s="117"/>
      <c r="H188" s="117"/>
      <c r="I188" s="117"/>
      <c r="J188" s="117"/>
      <c r="K188" s="117"/>
      <c r="L188" s="117"/>
      <c r="M188" s="117"/>
      <c r="N188" s="117"/>
      <c r="O188" s="117"/>
      <c r="P188" s="117"/>
      <c r="Q188" s="117"/>
      <c r="R188" s="117"/>
      <c r="S188" s="234" t="s">
        <v>156</v>
      </c>
      <c r="T188" s="235">
        <f t="shared" si="45"/>
        <v>1</v>
      </c>
      <c r="U188" s="236">
        <f t="shared" si="46"/>
        <v>9.0909090909090912E-2</v>
      </c>
    </row>
    <row r="189" spans="1:23">
      <c r="A189" s="203" t="s">
        <v>220</v>
      </c>
      <c r="B189" s="126" t="s">
        <v>203</v>
      </c>
      <c r="C189" s="234" t="s">
        <v>156</v>
      </c>
      <c r="D189" s="116">
        <f>IF(C189="Sí",1)+IF(C189="No",0)</f>
        <v>1</v>
      </c>
      <c r="E189" s="207"/>
      <c r="F189" s="127">
        <f>IF(E181=0,(D189*$G$4))+IF(E181=11,(D189*$H$4))+IF(E181=10,(D189*$I$4))+IF(E181=9,(D189*$J$4))+IF(E181=8,(D189*$K$4))+IF(E181=7,(D189*$L$4))+IF(E181=6,(D189*$M$4))+IF(E181=5,(D189*$N$4))+IF(E181=4,(D189*$O$4))+IF(E181=3,(D189*$P$4))+IF(E181=2,(D189*$Q$4))+IF(E181=1,(D189*$R$4))</f>
        <v>9.0909090909090912E-2</v>
      </c>
      <c r="G189" s="117"/>
      <c r="H189" s="117"/>
      <c r="I189" s="117"/>
      <c r="J189" s="117"/>
      <c r="K189" s="117"/>
      <c r="L189" s="117"/>
      <c r="M189" s="117"/>
      <c r="N189" s="117"/>
      <c r="O189" s="117"/>
      <c r="P189" s="117"/>
      <c r="Q189" s="117"/>
      <c r="R189" s="117"/>
      <c r="S189" s="234" t="s">
        <v>156</v>
      </c>
      <c r="T189" s="235">
        <f t="shared" si="45"/>
        <v>1</v>
      </c>
      <c r="U189" s="236">
        <f t="shared" si="46"/>
        <v>9.0909090909090912E-2</v>
      </c>
    </row>
    <row r="190" spans="1:23" ht="15" customHeight="1" thickBot="1">
      <c r="A190" s="204"/>
      <c r="B190" s="126" t="s">
        <v>207</v>
      </c>
      <c r="C190" s="234" t="s">
        <v>156</v>
      </c>
      <c r="D190" s="116">
        <f>IF(C190="Sí",1)+IF(C190="No",0)</f>
        <v>1</v>
      </c>
      <c r="E190" s="207"/>
      <c r="F190" s="127">
        <f>IF(E181=0,(D190*$G$4))+IF(E181=11,(D190*$H$4))+IF(E181=10,(D190*$I$4))+IF(E181=9,(D190*$J$4))+IF(E181=8,(D190*$K$4))+IF(E181=7,(D190*$L$4))+IF(E181=6,(D190*$M$4))+IF(E181=5,(D190*$N$4))+IF(E181=4,(D190*$O$4))+IF(E181=3,(D190*$P$4))+IF(E181=2,(D190*$Q$4))+IF(E181=1,(D190*$R$4))</f>
        <v>9.0909090909090912E-2</v>
      </c>
      <c r="G190" s="117"/>
      <c r="H190" s="117"/>
      <c r="I190" s="117"/>
      <c r="J190" s="117"/>
      <c r="K190" s="117"/>
      <c r="L190" s="117"/>
      <c r="M190" s="117"/>
      <c r="N190" s="117"/>
      <c r="O190" s="117"/>
      <c r="P190" s="117"/>
      <c r="Q190" s="117"/>
      <c r="R190" s="117"/>
      <c r="S190" s="234" t="s">
        <v>156</v>
      </c>
      <c r="T190" s="235">
        <f t="shared" si="45"/>
        <v>1</v>
      </c>
      <c r="U190" s="236">
        <f t="shared" si="46"/>
        <v>9.0909090909090912E-2</v>
      </c>
    </row>
    <row r="191" spans="1:23" ht="29.4" thickBot="1">
      <c r="A191" s="205"/>
      <c r="B191" s="126" t="s">
        <v>210</v>
      </c>
      <c r="C191" s="234" t="s">
        <v>156</v>
      </c>
      <c r="D191" s="116">
        <f t="shared" ref="D191" si="47">IF(C191="Sí",1)+IF(C191="No",0)</f>
        <v>1</v>
      </c>
      <c r="E191" s="208"/>
      <c r="F191" s="127">
        <f>IF(E181=0,(D191*$G$4))+IF(E181=11,(D191*$H$4))+IF(E181=10,(D191*$I$4))+IF(E181=9,(D191*$J$4))+IF(E181=8,(D191*$K$4))+IF(E181=7,(D191*$L$4))+IF(E181=6,(D191*$M$4))+IF(E181=5,(D191*$N$4))+IF(E181=4,(D191*$O$4))+IF(E181=3,(D191*$P$4))+IF(E181=2,(D191*$Q$4))+IF(E181=1,(D191*$R$4))</f>
        <v>9.0909090909090912E-2</v>
      </c>
      <c r="G191" s="117"/>
      <c r="H191" s="117"/>
      <c r="I191" s="117"/>
      <c r="J191" s="117"/>
      <c r="K191" s="117"/>
      <c r="L191" s="117"/>
      <c r="M191" s="117"/>
      <c r="N191" s="117"/>
      <c r="O191" s="117"/>
      <c r="P191" s="117"/>
      <c r="Q191" s="117"/>
      <c r="R191" s="117"/>
      <c r="S191" s="234" t="s">
        <v>156</v>
      </c>
      <c r="T191" s="235">
        <f t="shared" si="45"/>
        <v>1</v>
      </c>
      <c r="U191" s="236">
        <f t="shared" si="46"/>
        <v>9.0909090909090912E-2</v>
      </c>
      <c r="V191" s="226">
        <f>U192</f>
        <v>1.0000000000000002</v>
      </c>
      <c r="W191" s="227">
        <f>IF(U192&gt;=70%,(U192))+IF(U192&lt;=70%,70%)</f>
        <v>1.0000000000000002</v>
      </c>
    </row>
    <row r="192" spans="1:23">
      <c r="B192" s="5"/>
      <c r="C192" s="217"/>
      <c r="D192" s="5"/>
      <c r="E192" s="5"/>
      <c r="F192" s="5"/>
      <c r="G192" s="5"/>
      <c r="H192" s="5"/>
      <c r="I192" s="5"/>
      <c r="J192" s="5"/>
      <c r="K192" s="5"/>
      <c r="L192" s="5"/>
      <c r="M192" s="5"/>
      <c r="N192" s="5"/>
      <c r="O192" s="5"/>
      <c r="P192" s="56"/>
      <c r="Q192" s="56"/>
      <c r="R192" s="56"/>
      <c r="S192" s="217"/>
      <c r="T192" s="217"/>
      <c r="U192" s="228">
        <f>SUM(U181:U191)</f>
        <v>1.0000000000000002</v>
      </c>
    </row>
  </sheetData>
  <sheetProtection password="C1EC" sheet="1" objects="1" scenarios="1"/>
  <mergeCells count="96">
    <mergeCell ref="A184:A186"/>
    <mergeCell ref="A187:A188"/>
    <mergeCell ref="A189:A191"/>
    <mergeCell ref="A157:A159"/>
    <mergeCell ref="A165:A167"/>
    <mergeCell ref="A168:A170"/>
    <mergeCell ref="A171:A172"/>
    <mergeCell ref="A173:A175"/>
    <mergeCell ref="A181:A183"/>
    <mergeCell ref="A155:A156"/>
    <mergeCell ref="A109:A111"/>
    <mergeCell ref="A117:A119"/>
    <mergeCell ref="A120:A122"/>
    <mergeCell ref="A123:A124"/>
    <mergeCell ref="A125:A127"/>
    <mergeCell ref="A133:A135"/>
    <mergeCell ref="A136:A138"/>
    <mergeCell ref="A139:A140"/>
    <mergeCell ref="A141:A143"/>
    <mergeCell ref="A149:A151"/>
    <mergeCell ref="A152:A154"/>
    <mergeCell ref="A107:A108"/>
    <mergeCell ref="A61:A63"/>
    <mergeCell ref="A69:A71"/>
    <mergeCell ref="A72:A74"/>
    <mergeCell ref="A75:A76"/>
    <mergeCell ref="A77:A79"/>
    <mergeCell ref="A85:A87"/>
    <mergeCell ref="A88:A90"/>
    <mergeCell ref="A91:A92"/>
    <mergeCell ref="A93:A95"/>
    <mergeCell ref="A101:A103"/>
    <mergeCell ref="A104:A106"/>
    <mergeCell ref="A40:A42"/>
    <mergeCell ref="A43:A44"/>
    <mergeCell ref="A45:A47"/>
    <mergeCell ref="A53:A55"/>
    <mergeCell ref="A56:A58"/>
    <mergeCell ref="A59:A60"/>
    <mergeCell ref="E181:E191"/>
    <mergeCell ref="A4:A6"/>
    <mergeCell ref="A7:A9"/>
    <mergeCell ref="A10:A11"/>
    <mergeCell ref="A12:A14"/>
    <mergeCell ref="A21:A23"/>
    <mergeCell ref="A24:A26"/>
    <mergeCell ref="A27:A28"/>
    <mergeCell ref="A29:A31"/>
    <mergeCell ref="A37:A39"/>
    <mergeCell ref="E149:E159"/>
    <mergeCell ref="C162:C163"/>
    <mergeCell ref="E117:E127"/>
    <mergeCell ref="C130:C131"/>
    <mergeCell ref="E85:E95"/>
    <mergeCell ref="S162:S163"/>
    <mergeCell ref="U162:U163"/>
    <mergeCell ref="E165:E175"/>
    <mergeCell ref="C178:C179"/>
    <mergeCell ref="S178:S179"/>
    <mergeCell ref="U178:U179"/>
    <mergeCell ref="S130:S131"/>
    <mergeCell ref="U130:U131"/>
    <mergeCell ref="E133:E143"/>
    <mergeCell ref="C146:C147"/>
    <mergeCell ref="S146:S147"/>
    <mergeCell ref="U146:U147"/>
    <mergeCell ref="C98:C99"/>
    <mergeCell ref="S98:S99"/>
    <mergeCell ref="U98:U99"/>
    <mergeCell ref="E101:E111"/>
    <mergeCell ref="C114:C115"/>
    <mergeCell ref="S114:S115"/>
    <mergeCell ref="U114:U115"/>
    <mergeCell ref="C82:C83"/>
    <mergeCell ref="S82:S83"/>
    <mergeCell ref="U82:U83"/>
    <mergeCell ref="E21:E31"/>
    <mergeCell ref="C34:C35"/>
    <mergeCell ref="S34:S35"/>
    <mergeCell ref="U34:U35"/>
    <mergeCell ref="E37:E47"/>
    <mergeCell ref="C50:C51"/>
    <mergeCell ref="S50:S51"/>
    <mergeCell ref="U50:U51"/>
    <mergeCell ref="E53:E63"/>
    <mergeCell ref="C66:C67"/>
    <mergeCell ref="S66:S67"/>
    <mergeCell ref="U66:U67"/>
    <mergeCell ref="E69:E79"/>
    <mergeCell ref="C1:C2"/>
    <mergeCell ref="S1:S2"/>
    <mergeCell ref="U1:U2"/>
    <mergeCell ref="E4:E14"/>
    <mergeCell ref="C18:C19"/>
    <mergeCell ref="S18:S19"/>
    <mergeCell ref="U18:U19"/>
  </mergeCells>
  <dataValidations count="1">
    <dataValidation type="list" allowBlank="1" showInputMessage="1" showErrorMessage="1" errorTitle="Dato inválido" error="Por favor seleccione Sí o No" sqref="S53:S63 S37:S47 S4:S14 C4:C14 S21:S31 S165:S175 C21:C31 S117:S127 S133:S143 C133:C143 S101:S111 S85:S95 S149:S159 C165:C175 C85:C95 C117:C127 C149:C159 C101:C111 S69:S79 C53:C63 C69:C79 C37:C47 S181:S191 C181:C191">
      <formula1>"Sí,No"</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sheetPr>
    <tabColor theme="7" tint="0.39997558519241921"/>
  </sheetPr>
  <dimension ref="A1:W272"/>
  <sheetViews>
    <sheetView showGridLines="0" zoomScale="55" zoomScaleNormal="55" workbookViewId="0">
      <selection activeCell="U1" sqref="U1:W1048576"/>
    </sheetView>
  </sheetViews>
  <sheetFormatPr baseColWidth="10" defaultRowHeight="14.4"/>
  <cols>
    <col min="1" max="1" width="16" customWidth="1"/>
    <col min="2" max="2" width="72.21875" customWidth="1"/>
    <col min="3" max="3" width="17.88671875" style="218" customWidth="1"/>
    <col min="4" max="5" width="17.88671875" hidden="1" customWidth="1"/>
    <col min="6" max="6" width="25.88671875" customWidth="1"/>
    <col min="7" max="16" width="10.44140625" hidden="1" customWidth="1"/>
    <col min="17" max="17" width="8.33203125" hidden="1" customWidth="1"/>
    <col min="18" max="18" width="8.77734375" hidden="1" customWidth="1"/>
    <col min="19" max="19" width="17.21875" style="218" customWidth="1"/>
    <col min="20" max="20" width="9.21875" style="218" hidden="1" customWidth="1"/>
    <col min="21" max="21" width="25" style="222" customWidth="1"/>
    <col min="22" max="22" width="10.44140625" style="222" hidden="1" customWidth="1"/>
    <col min="23" max="23" width="11.21875" style="222" bestFit="1" customWidth="1"/>
    <col min="24" max="24" width="10.44140625" customWidth="1"/>
  </cols>
  <sheetData>
    <row r="1" spans="1:23" ht="28.8">
      <c r="A1" s="6"/>
      <c r="B1" s="6"/>
      <c r="C1" s="211" t="s">
        <v>213</v>
      </c>
      <c r="D1" s="42"/>
      <c r="E1" s="42"/>
      <c r="F1" s="25" t="s">
        <v>229</v>
      </c>
      <c r="S1" s="211" t="s">
        <v>155</v>
      </c>
      <c r="U1" s="156" t="s">
        <v>222</v>
      </c>
    </row>
    <row r="2" spans="1:23" ht="28.8">
      <c r="A2" s="26" t="str">
        <f>'Tabla Resultados FC'!C54</f>
        <v>GDHE 1.1</v>
      </c>
      <c r="B2" s="30" t="str">
        <f>'Tabla Resultados FC'!D54</f>
        <v>Incluir en los parametros de valoración de las actuaciones los indicadores de las condiciones de vida de las personas desde el entorno más cercano</v>
      </c>
      <c r="C2" s="212"/>
      <c r="D2" s="42"/>
      <c r="E2" s="42"/>
      <c r="F2" s="128">
        <v>1</v>
      </c>
      <c r="S2" s="212"/>
      <c r="U2" s="157"/>
    </row>
    <row r="3" spans="1:23">
      <c r="A3" s="6"/>
      <c r="B3" s="138"/>
      <c r="C3" s="213"/>
      <c r="D3" s="6"/>
      <c r="E3" s="6"/>
      <c r="F3" s="6"/>
      <c r="G3" s="125"/>
      <c r="H3" s="125"/>
      <c r="I3" s="125"/>
      <c r="J3" s="125"/>
      <c r="K3" s="125"/>
      <c r="L3" s="125"/>
      <c r="M3" s="125"/>
      <c r="N3" s="125"/>
      <c r="O3" s="125"/>
      <c r="P3" s="125"/>
      <c r="Q3" s="125"/>
      <c r="R3" s="125"/>
      <c r="S3" s="213"/>
      <c r="T3" s="213"/>
      <c r="U3" s="223"/>
    </row>
    <row r="4" spans="1:23" ht="28.95" customHeight="1">
      <c r="A4" s="203" t="s">
        <v>217</v>
      </c>
      <c r="B4" s="126" t="s">
        <v>200</v>
      </c>
      <c r="C4" s="234" t="s">
        <v>156</v>
      </c>
      <c r="D4" s="116">
        <f>IF(C4="Sí",1)+IF(C4="No",0)</f>
        <v>1</v>
      </c>
      <c r="E4" s="206">
        <f>(COUNTIF(D4:D14,"1"))</f>
        <v>11</v>
      </c>
      <c r="F4" s="127">
        <f>IF(E4=0,(D4*$G$4))+IF(E4=11,(D4*$H$4))+IF(E4=10,(D4*$I$4))+IF(E4=9,(D4*$J$4))+IF(E4=8,(D4*$K$4))+IF(E4=7,(D4*$L$4))+IF(E4=6,(D4*$M$4))+IF(E4=5,(D4*$N$4))+IF(E4=4,(D4*$O$4))+IF(E4=3,(D4*$P$4))+IF(E4=2,(D4*$Q$4))+IF(E4=1,(D4*$R$4))</f>
        <v>9.0909090909090912E-2</v>
      </c>
      <c r="G4" s="117">
        <v>0</v>
      </c>
      <c r="H4" s="117">
        <f>F2/11</f>
        <v>9.0909090909090912E-2</v>
      </c>
      <c r="I4" s="117">
        <f>F2/10</f>
        <v>0.1</v>
      </c>
      <c r="J4" s="117">
        <f>F2/9</f>
        <v>0.1111111111111111</v>
      </c>
      <c r="K4" s="117">
        <f>F2/8</f>
        <v>0.125</v>
      </c>
      <c r="L4" s="117">
        <f>F2/7</f>
        <v>0.14285714285714285</v>
      </c>
      <c r="M4" s="117">
        <f>F2/6</f>
        <v>0.16666666666666666</v>
      </c>
      <c r="N4" s="117">
        <f>F2/5</f>
        <v>0.2</v>
      </c>
      <c r="O4" s="117">
        <f>F2/4</f>
        <v>0.25</v>
      </c>
      <c r="P4" s="117">
        <f>F2/3</f>
        <v>0.33333333333333331</v>
      </c>
      <c r="Q4" s="117">
        <f>F2/2</f>
        <v>0.5</v>
      </c>
      <c r="R4" s="117">
        <f>F2/1</f>
        <v>1</v>
      </c>
      <c r="S4" s="234" t="s">
        <v>156</v>
      </c>
      <c r="T4" s="235">
        <f>IF(S4="Sí",1)+IF(S4="No",0)</f>
        <v>1</v>
      </c>
      <c r="U4" s="236">
        <f>F4*T4</f>
        <v>9.0909090909090912E-2</v>
      </c>
    </row>
    <row r="5" spans="1:23" ht="46.2" customHeight="1">
      <c r="A5" s="204"/>
      <c r="B5" s="126" t="s">
        <v>204</v>
      </c>
      <c r="C5" s="234" t="s">
        <v>156</v>
      </c>
      <c r="D5" s="116">
        <f t="shared" ref="D5:D9" si="0">IF(C5="Sí",1)+IF(C5="No",0)</f>
        <v>1</v>
      </c>
      <c r="E5" s="207"/>
      <c r="F5" s="127">
        <f>IF(E4=0,(D5*$G$4))+IF(E4=11,(D5*$H$4))+IF(E4=10,(D5*$I$4))+IF(E4=9,(D5*$J$4))+IF(E4=8,(D5*$K$4))+IF(E4=7,(D5*$L$4))+IF(E4=6,(D5*$M$4))+IF(E4=5,(D5*$N$4))+IF(E4=4,(D5*$O$4))+IF(E4=3,(D5*$P$4))+IF(E4=2,(D5*$Q$4))+IF(E4=1,(D5*$R$4))</f>
        <v>9.0909090909090912E-2</v>
      </c>
      <c r="G5" s="117"/>
      <c r="H5" s="117"/>
      <c r="I5" s="117"/>
      <c r="J5" s="117"/>
      <c r="K5" s="117"/>
      <c r="L5" s="117"/>
      <c r="M5" s="117"/>
      <c r="N5" s="117"/>
      <c r="O5" s="117"/>
      <c r="P5" s="117"/>
      <c r="Q5" s="117"/>
      <c r="R5" s="117"/>
      <c r="S5" s="234" t="s">
        <v>156</v>
      </c>
      <c r="T5" s="235">
        <f t="shared" ref="T5:T14" si="1">IF(S5="Sí",1)+IF(S5="No",0)</f>
        <v>1</v>
      </c>
      <c r="U5" s="236">
        <f t="shared" ref="U5:U14" si="2">F5*T5</f>
        <v>9.0909090909090912E-2</v>
      </c>
    </row>
    <row r="6" spans="1:23" ht="28.8">
      <c r="A6" s="205"/>
      <c r="B6" s="126" t="s">
        <v>208</v>
      </c>
      <c r="C6" s="234" t="s">
        <v>156</v>
      </c>
      <c r="D6" s="116">
        <f t="shared" si="0"/>
        <v>1</v>
      </c>
      <c r="E6" s="207"/>
      <c r="F6" s="127">
        <f>IF(E4=0,(D6*$G$4))+IF(E4=11,(D6*$H$4))+IF(E4=10,(D6*$I$4))+IF(E4=9,(D6*$J$4))+IF(E4=8,(D6*$K$4))+IF(E4=7,(D6*$L$4))+IF(E4=6,(D6*$M$4))+IF(E4=5,(D6*$N$4))+IF(E4=4,(D6*$O$4))+IF(E4=3,(D6*$P$4))+IF(E4=2,(D6*$Q$4))+IF(E4=1,(D6*$R$4))</f>
        <v>9.0909090909090912E-2</v>
      </c>
      <c r="G6" s="117"/>
      <c r="H6" s="117"/>
      <c r="I6" s="117"/>
      <c r="J6" s="117"/>
      <c r="K6" s="117"/>
      <c r="L6" s="117"/>
      <c r="M6" s="117"/>
      <c r="N6" s="117"/>
      <c r="O6" s="117"/>
      <c r="P6" s="117"/>
      <c r="Q6" s="117"/>
      <c r="R6" s="117"/>
      <c r="S6" s="234" t="s">
        <v>156</v>
      </c>
      <c r="T6" s="235">
        <f t="shared" si="1"/>
        <v>1</v>
      </c>
      <c r="U6" s="236">
        <f t="shared" si="2"/>
        <v>9.0909090909090912E-2</v>
      </c>
    </row>
    <row r="7" spans="1:23" ht="14.4" customHeight="1">
      <c r="A7" s="203" t="s">
        <v>218</v>
      </c>
      <c r="B7" s="126" t="s">
        <v>201</v>
      </c>
      <c r="C7" s="234" t="s">
        <v>156</v>
      </c>
      <c r="D7" s="116">
        <f t="shared" si="0"/>
        <v>1</v>
      </c>
      <c r="E7" s="207"/>
      <c r="F7" s="127">
        <f>IF(E4=0,(D7*$G$4))+IF(E4=11,(D7*$H$4))+IF(E4=10,(D7*$I$4))+IF(E4=9,(D7*$J$4))+IF(E4=8,(D7*$K$4))+IF(E4=7,(D7*$L$4))+IF(E4=6,(D7*$M$4))+IF(E4=5,(D7*$N$4))+IF(E4=4,(D7*$O$4))+IF(E4=3,(D7*$P$4))+IF(E4=2,(D7*$Q$4))+IF(E4=1,(D7*$R$4))</f>
        <v>9.0909090909090912E-2</v>
      </c>
      <c r="G7" s="117"/>
      <c r="H7" s="117"/>
      <c r="I7" s="117"/>
      <c r="J7" s="117"/>
      <c r="K7" s="117"/>
      <c r="L7" s="117"/>
      <c r="M7" s="117"/>
      <c r="N7" s="117"/>
      <c r="O7" s="117"/>
      <c r="P7" s="117"/>
      <c r="Q7" s="117"/>
      <c r="R7" s="117"/>
      <c r="S7" s="234" t="s">
        <v>156</v>
      </c>
      <c r="T7" s="235">
        <f t="shared" si="1"/>
        <v>1</v>
      </c>
      <c r="U7" s="236">
        <f t="shared" si="2"/>
        <v>9.0909090909090912E-2</v>
      </c>
    </row>
    <row r="8" spans="1:23" ht="14.4" customHeight="1">
      <c r="A8" s="204"/>
      <c r="B8" s="126" t="s">
        <v>205</v>
      </c>
      <c r="C8" s="234" t="s">
        <v>156</v>
      </c>
      <c r="D8" s="116">
        <f t="shared" si="0"/>
        <v>1</v>
      </c>
      <c r="E8" s="207"/>
      <c r="F8" s="127">
        <f>IF(E4=0,(D8*$G$4))+IF(E4=11,(D8*$H$4))+IF(E4=10,(D8*$I$4))+IF(E4=9,(D8*$J$4))+IF(E4=8,(D8*$K$4))+IF(E4=7,(D8*$L$4))+IF(E4=6,(D8*$M$4))+IF(E4=5,(D8*$N$4))+IF(E4=4,(D8*$O$4))+IF(E4=3,(D8*$P$4))+IF(E4=2,(D8*$Q$4))+IF(E4=1,(D8*$R$4))</f>
        <v>9.0909090909090912E-2</v>
      </c>
      <c r="G8" s="117"/>
      <c r="H8" s="117"/>
      <c r="I8" s="117"/>
      <c r="J8" s="117"/>
      <c r="K8" s="117"/>
      <c r="L8" s="117"/>
      <c r="M8" s="117"/>
      <c r="N8" s="117"/>
      <c r="O8" s="117"/>
      <c r="P8" s="117"/>
      <c r="Q8" s="117"/>
      <c r="R8" s="117"/>
      <c r="S8" s="234" t="s">
        <v>156</v>
      </c>
      <c r="T8" s="235">
        <f t="shared" si="1"/>
        <v>1</v>
      </c>
      <c r="U8" s="236">
        <f t="shared" si="2"/>
        <v>9.0909090909090912E-2</v>
      </c>
    </row>
    <row r="9" spans="1:23">
      <c r="A9" s="205"/>
      <c r="B9" s="126" t="s">
        <v>209</v>
      </c>
      <c r="C9" s="234" t="s">
        <v>156</v>
      </c>
      <c r="D9" s="116">
        <f t="shared" si="0"/>
        <v>1</v>
      </c>
      <c r="E9" s="207"/>
      <c r="F9" s="127">
        <f>IF(E4=0,(D9*$G$4))+IF(E4=11,(D9*$H$4))+IF(E4=10,(D9*$I$4))+IF(E4=9,(D9*$J$4))+IF(E4=8,(D9*$K$4))+IF(E4=7,(D9*$L$4))+IF(E4=6,(D9*$M$4))+IF(E4=5,(D9*$N$4))+IF(E4=4,(D9*$O$4))+IF(E4=3,(D9*$P$4))+IF(E4=2,(D9*$Q$4))+IF(E4=1,(D9*$R$4))</f>
        <v>9.0909090909090912E-2</v>
      </c>
      <c r="G9" s="117"/>
      <c r="H9" s="117"/>
      <c r="I9" s="117"/>
      <c r="J9" s="117"/>
      <c r="K9" s="117"/>
      <c r="L9" s="117"/>
      <c r="M9" s="117"/>
      <c r="N9" s="117"/>
      <c r="O9" s="117"/>
      <c r="P9" s="117"/>
      <c r="Q9" s="117"/>
      <c r="R9" s="117"/>
      <c r="S9" s="234" t="s">
        <v>156</v>
      </c>
      <c r="T9" s="235">
        <f t="shared" si="1"/>
        <v>1</v>
      </c>
      <c r="U9" s="236">
        <f t="shared" si="2"/>
        <v>9.0909090909090912E-2</v>
      </c>
    </row>
    <row r="10" spans="1:23" ht="28.8">
      <c r="A10" s="203" t="s">
        <v>219</v>
      </c>
      <c r="B10" s="126" t="s">
        <v>202</v>
      </c>
      <c r="C10" s="234" t="s">
        <v>156</v>
      </c>
      <c r="D10" s="116">
        <f>IF(C10="Sí",1)+IF(C10="No",0)</f>
        <v>1</v>
      </c>
      <c r="E10" s="207"/>
      <c r="F10" s="127">
        <f>IF(E4=0,(D10*$G$4))+IF(E4=11,(D10*$H$4))+IF(E4=10,(D10*$I$4))+IF(E4=9,(D10*$J$4))+IF(E4=8,(D10*$K$4))+IF(E4=7,(D10*$L$4))+IF(E4=6,(D10*$M$4))+IF(E4=5,(D10*$N$4))+IF(E4=4,(D10*$O$4))+IF(E4=3,(D10*$P$4))+IF(E4=2,(D10*$Q$4))+IF(E4=1,(D10*$R$4))</f>
        <v>9.0909090909090912E-2</v>
      </c>
      <c r="G10" s="117"/>
      <c r="H10" s="117"/>
      <c r="I10" s="117"/>
      <c r="J10" s="117"/>
      <c r="K10" s="117"/>
      <c r="L10" s="117"/>
      <c r="M10" s="117"/>
      <c r="N10" s="117"/>
      <c r="O10" s="117"/>
      <c r="P10" s="117"/>
      <c r="Q10" s="117"/>
      <c r="R10" s="117"/>
      <c r="S10" s="234" t="s">
        <v>156</v>
      </c>
      <c r="T10" s="235">
        <f t="shared" si="1"/>
        <v>1</v>
      </c>
      <c r="U10" s="236">
        <f t="shared" si="2"/>
        <v>9.0909090909090912E-2</v>
      </c>
    </row>
    <row r="11" spans="1:23" ht="28.8">
      <c r="A11" s="205"/>
      <c r="B11" s="126" t="s">
        <v>206</v>
      </c>
      <c r="C11" s="234" t="s">
        <v>156</v>
      </c>
      <c r="D11" s="116">
        <f>IF(C11="Sí",1)+IF(C11="No",0)</f>
        <v>1</v>
      </c>
      <c r="E11" s="207"/>
      <c r="F11" s="127">
        <f>IF(E4=0,(D11*$G$4))+IF(E4=11,(D11*$H$4))+IF(E4=10,(D11*$I$4))+IF(E4=9,(D11*$J$4))+IF(E4=8,(D11*$K$4))+IF(E4=7,(D11*$L$4))+IF(E4=6,(D11*$M$4))+IF(E4=5,(D11*$N$4))+IF(E4=4,(D11*$O$4))+IF(E4=3,(D11*$P$4))+IF(E4=2,(D11*$Q$4))+IF(E4=1,(D11*$R$4))</f>
        <v>9.0909090909090912E-2</v>
      </c>
      <c r="G11" s="117"/>
      <c r="H11" s="117"/>
      <c r="I11" s="117"/>
      <c r="J11" s="117"/>
      <c r="K11" s="117"/>
      <c r="L11" s="117"/>
      <c r="M11" s="117"/>
      <c r="N11" s="117"/>
      <c r="O11" s="117"/>
      <c r="P11" s="117"/>
      <c r="Q11" s="117"/>
      <c r="R11" s="117"/>
      <c r="S11" s="234" t="s">
        <v>156</v>
      </c>
      <c r="T11" s="235">
        <f t="shared" si="1"/>
        <v>1</v>
      </c>
      <c r="U11" s="236">
        <f t="shared" si="2"/>
        <v>9.0909090909090912E-2</v>
      </c>
    </row>
    <row r="12" spans="1:23" ht="28.95" customHeight="1">
      <c r="A12" s="203" t="s">
        <v>220</v>
      </c>
      <c r="B12" s="126" t="s">
        <v>203</v>
      </c>
      <c r="C12" s="234" t="s">
        <v>156</v>
      </c>
      <c r="D12" s="116">
        <f>IF(C12="Sí",1)+IF(C12="No",0)</f>
        <v>1</v>
      </c>
      <c r="E12" s="207"/>
      <c r="F12" s="127">
        <f>IF(E4=0,(D12*$G$4))+IF(E4=11,(D12*$H$4))+IF(E4=10,(D12*$I$4))+IF(E4=9,(D12*$J$4))+IF(E4=8,(D12*$K$4))+IF(E4=7,(D12*$L$4))+IF(E4=6,(D12*$M$4))+IF(E4=5,(D12*$N$4))+IF(E4=4,(D12*$O$4))+IF(E4=3,(D12*$P$4))+IF(E4=2,(D12*$Q$4))+IF(E4=1,(D12*$R$4))</f>
        <v>9.0909090909090912E-2</v>
      </c>
      <c r="G12" s="117"/>
      <c r="H12" s="117"/>
      <c r="I12" s="117"/>
      <c r="J12" s="117"/>
      <c r="K12" s="117"/>
      <c r="L12" s="117"/>
      <c r="M12" s="117"/>
      <c r="N12" s="117"/>
      <c r="O12" s="117"/>
      <c r="P12" s="117"/>
      <c r="Q12" s="117"/>
      <c r="R12" s="117"/>
      <c r="S12" s="234" t="s">
        <v>156</v>
      </c>
      <c r="T12" s="235">
        <f t="shared" si="1"/>
        <v>1</v>
      </c>
      <c r="U12" s="236">
        <f t="shared" si="2"/>
        <v>9.0909090909090912E-2</v>
      </c>
    </row>
    <row r="13" spans="1:23" ht="29.4" thickBot="1">
      <c r="A13" s="204"/>
      <c r="B13" s="126" t="s">
        <v>207</v>
      </c>
      <c r="C13" s="234" t="s">
        <v>156</v>
      </c>
      <c r="D13" s="116">
        <f>IF(C13="Sí",1)+IF(C13="No",0)</f>
        <v>1</v>
      </c>
      <c r="E13" s="207"/>
      <c r="F13" s="127">
        <f>IF(E4=0,(D13*$G$4))+IF(E4=11,(D13*$H$4))+IF(E4=10,(D13*$I$4))+IF(E4=9,(D13*$J$4))+IF(E4=8,(D13*$K$4))+IF(E4=7,(D13*$L$4))+IF(E4=6,(D13*$M$4))+IF(E4=5,(D13*$N$4))+IF(E4=4,(D13*$O$4))+IF(E4=3,(D13*$P$4))+IF(E4=2,(D13*$Q$4))+IF(E4=1,(D13*$R$4))</f>
        <v>9.0909090909090912E-2</v>
      </c>
      <c r="G13" s="117"/>
      <c r="H13" s="117"/>
      <c r="I13" s="117"/>
      <c r="J13" s="117"/>
      <c r="K13" s="117"/>
      <c r="L13" s="117"/>
      <c r="M13" s="117"/>
      <c r="N13" s="117"/>
      <c r="O13" s="117"/>
      <c r="P13" s="117"/>
      <c r="Q13" s="117"/>
      <c r="R13" s="117"/>
      <c r="S13" s="234" t="s">
        <v>156</v>
      </c>
      <c r="T13" s="235">
        <f t="shared" si="1"/>
        <v>1</v>
      </c>
      <c r="U13" s="236">
        <f t="shared" si="2"/>
        <v>9.0909090909090912E-2</v>
      </c>
    </row>
    <row r="14" spans="1:23" ht="29.4" customHeight="1" thickBot="1">
      <c r="A14" s="205"/>
      <c r="B14" s="126" t="s">
        <v>210</v>
      </c>
      <c r="C14" s="234" t="s">
        <v>156</v>
      </c>
      <c r="D14" s="116">
        <f t="shared" ref="D14" si="3">IF(C14="Sí",1)+IF(C14="No",0)</f>
        <v>1</v>
      </c>
      <c r="E14" s="208"/>
      <c r="F14" s="127">
        <f>IF(E4=0,(D14*$G$4))+IF(E4=11,(D14*$H$4))+IF(E4=10,(D14*$I$4))+IF(E4=9,(D14*$J$4))+IF(E4=8,(D14*$K$4))+IF(E4=7,(D14*$L$4))+IF(E4=6,(D14*$M$4))+IF(E4=5,(D14*$N$4))+IF(E4=4,(D14*$O$4))+IF(E4=3,(D14*$P$4))+IF(E4=2,(D14*$Q$4))+IF(E4=1,(D14*$R$4))</f>
        <v>9.0909090909090912E-2</v>
      </c>
      <c r="G14" s="117"/>
      <c r="H14" s="117"/>
      <c r="I14" s="117"/>
      <c r="J14" s="117"/>
      <c r="K14" s="117"/>
      <c r="L14" s="117"/>
      <c r="M14" s="117"/>
      <c r="N14" s="117"/>
      <c r="O14" s="117"/>
      <c r="P14" s="117"/>
      <c r="Q14" s="117"/>
      <c r="R14" s="117"/>
      <c r="S14" s="234" t="s">
        <v>156</v>
      </c>
      <c r="T14" s="235">
        <f t="shared" si="1"/>
        <v>1</v>
      </c>
      <c r="U14" s="236">
        <f t="shared" si="2"/>
        <v>9.0909090909090912E-2</v>
      </c>
      <c r="V14" s="226">
        <f>U15</f>
        <v>1.0000000000000002</v>
      </c>
      <c r="W14" s="227">
        <f>IF(U15&gt;=70%,(U15))+IF(U15&lt;=70%,70%)</f>
        <v>1.0000000000000002</v>
      </c>
    </row>
    <row r="15" spans="1:23">
      <c r="A15" s="6"/>
      <c r="B15" s="139"/>
      <c r="C15" s="217"/>
      <c r="D15" s="5"/>
      <c r="E15" s="5"/>
      <c r="F15" s="5"/>
      <c r="G15" s="5"/>
      <c r="H15" s="5"/>
      <c r="I15" s="5"/>
      <c r="J15" s="5"/>
      <c r="K15" s="5"/>
      <c r="L15" s="5"/>
      <c r="M15" s="5"/>
      <c r="N15" s="5"/>
      <c r="O15" s="5"/>
      <c r="P15" s="56"/>
      <c r="Q15" s="56"/>
      <c r="R15" s="56"/>
      <c r="S15" s="217"/>
      <c r="T15" s="217"/>
      <c r="U15" s="228">
        <f>SUM(U4:U14)</f>
        <v>1.0000000000000002</v>
      </c>
    </row>
    <row r="16" spans="1:23">
      <c r="B16" s="139"/>
      <c r="C16" s="217"/>
      <c r="D16" s="5"/>
      <c r="E16" s="5"/>
      <c r="F16" s="5"/>
      <c r="G16" s="5"/>
      <c r="H16" s="5"/>
      <c r="I16" s="5"/>
      <c r="J16" s="5"/>
      <c r="K16" s="5"/>
      <c r="L16" s="5"/>
      <c r="M16" s="5"/>
      <c r="N16" s="5"/>
      <c r="O16" s="5"/>
      <c r="P16" s="5"/>
      <c r="Q16" s="5"/>
      <c r="R16" s="5"/>
      <c r="S16" s="221"/>
      <c r="T16" s="221"/>
    </row>
    <row r="17" spans="1:23">
      <c r="B17" s="140"/>
    </row>
    <row r="18" spans="1:23" ht="28.8">
      <c r="A18" s="6"/>
      <c r="B18" s="138"/>
      <c r="C18" s="211" t="s">
        <v>213</v>
      </c>
      <c r="D18" s="42"/>
      <c r="E18" s="42"/>
      <c r="F18" s="25" t="s">
        <v>229</v>
      </c>
      <c r="S18" s="211" t="s">
        <v>155</v>
      </c>
      <c r="U18" s="156" t="s">
        <v>222</v>
      </c>
    </row>
    <row r="19" spans="1:23" ht="43.2">
      <c r="A19" s="26" t="str">
        <f>'Tabla Resultados FC'!C55</f>
        <v>GDHE 1.2</v>
      </c>
      <c r="B19" s="30" t="str">
        <f>'Tabla Resultados FC'!D55</f>
        <v>Atender a la vulnerabilidad de las condiciones de vida de las personas frente al cambio climático incorporando las intersecciones, transversalidad, equidad e inclusividad en la ordenación del territorio</v>
      </c>
      <c r="C19" s="212"/>
      <c r="D19" s="42"/>
      <c r="E19" s="42"/>
      <c r="F19" s="128">
        <v>1</v>
      </c>
      <c r="S19" s="212"/>
      <c r="U19" s="157"/>
    </row>
    <row r="20" spans="1:23">
      <c r="A20" s="6"/>
      <c r="B20" s="138"/>
      <c r="C20" s="213"/>
      <c r="D20" s="6"/>
      <c r="E20" s="6"/>
      <c r="F20" s="6"/>
      <c r="G20" s="125"/>
      <c r="H20" s="125"/>
      <c r="I20" s="125"/>
      <c r="J20" s="125"/>
      <c r="K20" s="125"/>
      <c r="L20" s="125"/>
      <c r="M20" s="125"/>
      <c r="N20" s="125"/>
      <c r="O20" s="125"/>
      <c r="P20" s="125"/>
      <c r="Q20" s="125"/>
      <c r="R20" s="125"/>
      <c r="S20" s="213"/>
      <c r="T20" s="213"/>
      <c r="U20" s="223"/>
    </row>
    <row r="21" spans="1:23" ht="28.95" customHeight="1">
      <c r="A21" s="203" t="s">
        <v>217</v>
      </c>
      <c r="B21" s="126" t="s">
        <v>200</v>
      </c>
      <c r="C21" s="234" t="s">
        <v>156</v>
      </c>
      <c r="D21" s="116">
        <f>IF(C21="Sí",1)+IF(C21="No",0)</f>
        <v>1</v>
      </c>
      <c r="E21" s="206">
        <f>(COUNTIF(D21:D31,"1"))</f>
        <v>11</v>
      </c>
      <c r="F21" s="127">
        <f>IF(E21=0,(D21*$G$4))+IF(E21=11,(D21*$H$4))+IF(E21=10,(D21*$I$4))+IF(E21=9,(D21*$J$4))+IF(E21=8,(D21*$K$4))+IF(E21=7,(D21*$L$4))+IF(E21=6,(D21*$M$4))+IF(E21=5,(D21*$N$4))+IF(E21=4,(D21*$O$4))+IF(E21=3,(D21*$P$4))+IF(E21=2,(D21*$Q$4))+IF(E21=1,(D21*$R$4))</f>
        <v>9.0909090909090912E-2</v>
      </c>
      <c r="G21" s="117">
        <v>0</v>
      </c>
      <c r="H21" s="117">
        <f>F19/11</f>
        <v>9.0909090909090912E-2</v>
      </c>
      <c r="I21" s="117">
        <f>F19/10</f>
        <v>0.1</v>
      </c>
      <c r="J21" s="117">
        <f>F19/9</f>
        <v>0.1111111111111111</v>
      </c>
      <c r="K21" s="117">
        <f>F19/8</f>
        <v>0.125</v>
      </c>
      <c r="L21" s="117">
        <f>F19/7</f>
        <v>0.14285714285714285</v>
      </c>
      <c r="M21" s="117">
        <f>F19/6</f>
        <v>0.16666666666666666</v>
      </c>
      <c r="N21" s="117">
        <f>F19/5</f>
        <v>0.2</v>
      </c>
      <c r="O21" s="117">
        <f>F19/4</f>
        <v>0.25</v>
      </c>
      <c r="P21" s="117">
        <f>F19/3</f>
        <v>0.33333333333333331</v>
      </c>
      <c r="Q21" s="117">
        <f>F19/2</f>
        <v>0.5</v>
      </c>
      <c r="R21" s="117">
        <f>F19/1</f>
        <v>1</v>
      </c>
      <c r="S21" s="234" t="s">
        <v>156</v>
      </c>
      <c r="T21" s="235">
        <f>IF(S21="Sí",1)+IF(S21="No",0)</f>
        <v>1</v>
      </c>
      <c r="U21" s="236">
        <f>F21*T21</f>
        <v>9.0909090909090912E-2</v>
      </c>
    </row>
    <row r="22" spans="1:23" ht="28.95" customHeight="1">
      <c r="A22" s="204"/>
      <c r="B22" s="126" t="s">
        <v>204</v>
      </c>
      <c r="C22" s="234" t="s">
        <v>156</v>
      </c>
      <c r="D22" s="116">
        <f t="shared" ref="D22:D26" si="4">IF(C22="Sí",1)+IF(C22="No",0)</f>
        <v>1</v>
      </c>
      <c r="E22" s="207"/>
      <c r="F22" s="127">
        <f>IF(E21=0,(D22*$G$4))+IF(E21=11,(D22*$H$4))+IF(E21=10,(D22*$I$4))+IF(E21=9,(D22*$J$4))+IF(E21=8,(D22*$K$4))+IF(E21=7,(D22*$L$4))+IF(E21=6,(D22*$M$4))+IF(E21=5,(D22*$N$4))+IF(E21=4,(D22*$O$4))+IF(E21=3,(D22*$P$4))+IF(E21=2,(D22*$Q$4))+IF(E21=1,(D22*$R$4))</f>
        <v>9.0909090909090912E-2</v>
      </c>
      <c r="G22" s="117"/>
      <c r="H22" s="117"/>
      <c r="I22" s="117"/>
      <c r="J22" s="117"/>
      <c r="K22" s="117"/>
      <c r="L22" s="117"/>
      <c r="M22" s="117"/>
      <c r="N22" s="117"/>
      <c r="O22" s="117"/>
      <c r="P22" s="117"/>
      <c r="Q22" s="117"/>
      <c r="R22" s="117"/>
      <c r="S22" s="234" t="s">
        <v>156</v>
      </c>
      <c r="T22" s="235">
        <f t="shared" ref="T22:T31" si="5">IF(S22="Sí",1)+IF(S22="No",0)</f>
        <v>1</v>
      </c>
      <c r="U22" s="236">
        <f t="shared" ref="U22:U31" si="6">F22*T22</f>
        <v>9.0909090909090912E-2</v>
      </c>
    </row>
    <row r="23" spans="1:23" ht="28.95" customHeight="1">
      <c r="A23" s="205"/>
      <c r="B23" s="126" t="s">
        <v>208</v>
      </c>
      <c r="C23" s="234" t="s">
        <v>156</v>
      </c>
      <c r="D23" s="116">
        <f t="shared" si="4"/>
        <v>1</v>
      </c>
      <c r="E23" s="207"/>
      <c r="F23" s="127">
        <f>IF(E21=0,(D23*$G$4))+IF(E21=11,(D23*$H$4))+IF(E21=10,(D23*$I$4))+IF(E21=9,(D23*$J$4))+IF(E21=8,(D23*$K$4))+IF(E21=7,(D23*$L$4))+IF(E21=6,(D23*$M$4))+IF(E21=5,(D23*$N$4))+IF(E21=4,(D23*$O$4))+IF(E21=3,(D23*$P$4))+IF(E21=2,(D23*$Q$4))+IF(E21=1,(D23*$R$4))</f>
        <v>9.0909090909090912E-2</v>
      </c>
      <c r="G23" s="117"/>
      <c r="H23" s="117"/>
      <c r="I23" s="117"/>
      <c r="J23" s="117"/>
      <c r="K23" s="117"/>
      <c r="L23" s="117"/>
      <c r="M23" s="117"/>
      <c r="N23" s="117"/>
      <c r="O23" s="117"/>
      <c r="P23" s="117"/>
      <c r="Q23" s="117"/>
      <c r="R23" s="117"/>
      <c r="S23" s="234" t="s">
        <v>156</v>
      </c>
      <c r="T23" s="235">
        <f t="shared" si="5"/>
        <v>1</v>
      </c>
      <c r="U23" s="236">
        <f t="shared" si="6"/>
        <v>9.0909090909090912E-2</v>
      </c>
    </row>
    <row r="24" spans="1:23" ht="28.8">
      <c r="A24" s="203" t="s">
        <v>218</v>
      </c>
      <c r="B24" s="126" t="s">
        <v>201</v>
      </c>
      <c r="C24" s="234" t="s">
        <v>156</v>
      </c>
      <c r="D24" s="116">
        <f t="shared" si="4"/>
        <v>1</v>
      </c>
      <c r="E24" s="207"/>
      <c r="F24" s="127">
        <f>IF(E21=0,(D24*$G$4))+IF(E21=11,(D24*$H$4))+IF(E21=10,(D24*$I$4))+IF(E21=9,(D24*$J$4))+IF(E21=8,(D24*$K$4))+IF(E21=7,(D24*$L$4))+IF(E21=6,(D24*$M$4))+IF(E21=5,(D24*$N$4))+IF(E21=4,(D24*$O$4))+IF(E21=3,(D24*$P$4))+IF(E21=2,(D24*$Q$4))+IF(E21=1,(D24*$R$4))</f>
        <v>9.0909090909090912E-2</v>
      </c>
      <c r="G24" s="117"/>
      <c r="H24" s="117"/>
      <c r="I24" s="117"/>
      <c r="J24" s="117"/>
      <c r="K24" s="117"/>
      <c r="L24" s="117"/>
      <c r="M24" s="117"/>
      <c r="N24" s="117"/>
      <c r="O24" s="117"/>
      <c r="P24" s="117"/>
      <c r="Q24" s="117"/>
      <c r="R24" s="117"/>
      <c r="S24" s="234" t="s">
        <v>156</v>
      </c>
      <c r="T24" s="235">
        <f t="shared" si="5"/>
        <v>1</v>
      </c>
      <c r="U24" s="236">
        <f t="shared" si="6"/>
        <v>9.0909090909090912E-2</v>
      </c>
    </row>
    <row r="25" spans="1:23">
      <c r="A25" s="204"/>
      <c r="B25" s="126" t="s">
        <v>205</v>
      </c>
      <c r="C25" s="234" t="s">
        <v>156</v>
      </c>
      <c r="D25" s="116">
        <f t="shared" si="4"/>
        <v>1</v>
      </c>
      <c r="E25" s="207"/>
      <c r="F25" s="127">
        <f>IF(E21=0,(D25*$G$4))+IF(E21=11,(D25*$H$4))+IF(E21=10,(D25*$I$4))+IF(E21=9,(D25*$J$4))+IF(E21=8,(D25*$K$4))+IF(E21=7,(D25*$L$4))+IF(E21=6,(D25*$M$4))+IF(E21=5,(D25*$N$4))+IF(E21=4,(D25*$O$4))+IF(E21=3,(D25*$P$4))+IF(E21=2,(D25*$Q$4))+IF(E21=1,(D25*$R$4))</f>
        <v>9.0909090909090912E-2</v>
      </c>
      <c r="G25" s="117"/>
      <c r="H25" s="117"/>
      <c r="I25" s="117"/>
      <c r="J25" s="117"/>
      <c r="K25" s="117"/>
      <c r="L25" s="117"/>
      <c r="M25" s="117"/>
      <c r="N25" s="117"/>
      <c r="O25" s="117"/>
      <c r="P25" s="117"/>
      <c r="Q25" s="117"/>
      <c r="R25" s="117"/>
      <c r="S25" s="234" t="s">
        <v>156</v>
      </c>
      <c r="T25" s="235">
        <f t="shared" si="5"/>
        <v>1</v>
      </c>
      <c r="U25" s="236">
        <f t="shared" si="6"/>
        <v>9.0909090909090912E-2</v>
      </c>
    </row>
    <row r="26" spans="1:23">
      <c r="A26" s="205"/>
      <c r="B26" s="126" t="s">
        <v>209</v>
      </c>
      <c r="C26" s="234" t="s">
        <v>156</v>
      </c>
      <c r="D26" s="116">
        <f t="shared" si="4"/>
        <v>1</v>
      </c>
      <c r="E26" s="207"/>
      <c r="F26" s="127">
        <f>IF(E21=0,(D26*$G$4))+IF(E21=11,(D26*$H$4))+IF(E21=10,(D26*$I$4))+IF(E21=9,(D26*$J$4))+IF(E21=8,(D26*$K$4))+IF(E21=7,(D26*$L$4))+IF(E21=6,(D26*$M$4))+IF(E21=5,(D26*$N$4))+IF(E21=4,(D26*$O$4))+IF(E21=3,(D26*$P$4))+IF(E21=2,(D26*$Q$4))+IF(E21=1,(D26*$R$4))</f>
        <v>9.0909090909090912E-2</v>
      </c>
      <c r="G26" s="117"/>
      <c r="H26" s="117"/>
      <c r="I26" s="117"/>
      <c r="J26" s="117"/>
      <c r="K26" s="117"/>
      <c r="L26" s="117"/>
      <c r="M26" s="117"/>
      <c r="N26" s="117"/>
      <c r="O26" s="117"/>
      <c r="P26" s="117"/>
      <c r="Q26" s="117"/>
      <c r="R26" s="117"/>
      <c r="S26" s="234" t="s">
        <v>156</v>
      </c>
      <c r="T26" s="235">
        <f t="shared" si="5"/>
        <v>1</v>
      </c>
      <c r="U26" s="236">
        <f t="shared" si="6"/>
        <v>9.0909090909090912E-2</v>
      </c>
    </row>
    <row r="27" spans="1:23" ht="28.95" customHeight="1">
      <c r="A27" s="203" t="s">
        <v>219</v>
      </c>
      <c r="B27" s="126" t="s">
        <v>202</v>
      </c>
      <c r="C27" s="234" t="s">
        <v>156</v>
      </c>
      <c r="D27" s="116">
        <f>IF(C27="Sí",1)+IF(C27="No",0)</f>
        <v>1</v>
      </c>
      <c r="E27" s="207"/>
      <c r="F27" s="127">
        <f>IF(E21=0,(D27*$G$4))+IF(E21=11,(D27*$H$4))+IF(E21=10,(D27*$I$4))+IF(E21=9,(D27*$J$4))+IF(E21=8,(D27*$K$4))+IF(E21=7,(D27*$L$4))+IF(E21=6,(D27*$M$4))+IF(E21=5,(D27*$N$4))+IF(E21=4,(D27*$O$4))+IF(E21=3,(D27*$P$4))+IF(E21=2,(D27*$Q$4))+IF(E21=1,(D27*$R$4))</f>
        <v>9.0909090909090912E-2</v>
      </c>
      <c r="G27" s="117"/>
      <c r="H27" s="117"/>
      <c r="I27" s="117"/>
      <c r="J27" s="117"/>
      <c r="K27" s="117"/>
      <c r="L27" s="117"/>
      <c r="M27" s="117"/>
      <c r="N27" s="117"/>
      <c r="O27" s="117"/>
      <c r="P27" s="117"/>
      <c r="Q27" s="117"/>
      <c r="R27" s="117"/>
      <c r="S27" s="234" t="s">
        <v>156</v>
      </c>
      <c r="T27" s="235">
        <f t="shared" si="5"/>
        <v>1</v>
      </c>
      <c r="U27" s="236">
        <f t="shared" si="6"/>
        <v>9.0909090909090912E-2</v>
      </c>
    </row>
    <row r="28" spans="1:23" ht="28.95" customHeight="1">
      <c r="A28" s="205"/>
      <c r="B28" s="126" t="s">
        <v>206</v>
      </c>
      <c r="C28" s="234" t="s">
        <v>156</v>
      </c>
      <c r="D28" s="116">
        <f>IF(C28="Sí",1)+IF(C28="No",0)</f>
        <v>1</v>
      </c>
      <c r="E28" s="207"/>
      <c r="F28" s="127">
        <f>IF(E21=0,(D28*$G$4))+IF(E21=11,(D28*$H$4))+IF(E21=10,(D28*$I$4))+IF(E21=9,(D28*$J$4))+IF(E21=8,(D28*$K$4))+IF(E21=7,(D28*$L$4))+IF(E21=6,(D28*$M$4))+IF(E21=5,(D28*$N$4))+IF(E21=4,(D28*$O$4))+IF(E21=3,(D28*$P$4))+IF(E21=2,(D28*$Q$4))+IF(E21=1,(D28*$R$4))</f>
        <v>9.0909090909090912E-2</v>
      </c>
      <c r="G28" s="117"/>
      <c r="H28" s="117"/>
      <c r="I28" s="117"/>
      <c r="J28" s="117"/>
      <c r="K28" s="117"/>
      <c r="L28" s="117"/>
      <c r="M28" s="117"/>
      <c r="N28" s="117"/>
      <c r="O28" s="117"/>
      <c r="P28" s="117"/>
      <c r="Q28" s="117"/>
      <c r="R28" s="117"/>
      <c r="S28" s="234" t="s">
        <v>156</v>
      </c>
      <c r="T28" s="235">
        <f t="shared" si="5"/>
        <v>1</v>
      </c>
      <c r="U28" s="236">
        <f t="shared" si="6"/>
        <v>9.0909090909090912E-2</v>
      </c>
    </row>
    <row r="29" spans="1:23" ht="28.95" customHeight="1">
      <c r="A29" s="203" t="s">
        <v>220</v>
      </c>
      <c r="B29" s="126" t="s">
        <v>203</v>
      </c>
      <c r="C29" s="234" t="s">
        <v>156</v>
      </c>
      <c r="D29" s="116">
        <f>IF(C29="Sí",1)+IF(C29="No",0)</f>
        <v>1</v>
      </c>
      <c r="E29" s="207"/>
      <c r="F29" s="127">
        <f>IF(E21=0,(D29*$G$4))+IF(E21=11,(D29*$H$4))+IF(E21=10,(D29*$I$4))+IF(E21=9,(D29*$J$4))+IF(E21=8,(D29*$K$4))+IF(E21=7,(D29*$L$4))+IF(E21=6,(D29*$M$4))+IF(E21=5,(D29*$N$4))+IF(E21=4,(D29*$O$4))+IF(E21=3,(D29*$P$4))+IF(E21=2,(D29*$Q$4))+IF(E21=1,(D29*$R$4))</f>
        <v>9.0909090909090912E-2</v>
      </c>
      <c r="G29" s="117"/>
      <c r="H29" s="117"/>
      <c r="I29" s="117"/>
      <c r="J29" s="117"/>
      <c r="K29" s="117"/>
      <c r="L29" s="117"/>
      <c r="M29" s="117"/>
      <c r="N29" s="117"/>
      <c r="O29" s="117"/>
      <c r="P29" s="117"/>
      <c r="Q29" s="117"/>
      <c r="R29" s="117"/>
      <c r="S29" s="234" t="s">
        <v>156</v>
      </c>
      <c r="T29" s="235">
        <f t="shared" si="5"/>
        <v>1</v>
      </c>
      <c r="U29" s="236">
        <f t="shared" si="6"/>
        <v>9.0909090909090912E-2</v>
      </c>
    </row>
    <row r="30" spans="1:23" ht="28.95" customHeight="1" thickBot="1">
      <c r="A30" s="204"/>
      <c r="B30" s="126" t="s">
        <v>207</v>
      </c>
      <c r="C30" s="234" t="s">
        <v>156</v>
      </c>
      <c r="D30" s="116">
        <f>IF(C30="Sí",1)+IF(C30="No",0)</f>
        <v>1</v>
      </c>
      <c r="E30" s="207"/>
      <c r="F30" s="127">
        <f>IF(E21=0,(D30*$G$4))+IF(E21=11,(D30*$H$4))+IF(E21=10,(D30*$I$4))+IF(E21=9,(D30*$J$4))+IF(E21=8,(D30*$K$4))+IF(E21=7,(D30*$L$4))+IF(E21=6,(D30*$M$4))+IF(E21=5,(D30*$N$4))+IF(E21=4,(D30*$O$4))+IF(E21=3,(D30*$P$4))+IF(E21=2,(D30*$Q$4))+IF(E21=1,(D30*$R$4))</f>
        <v>9.0909090909090912E-2</v>
      </c>
      <c r="G30" s="117"/>
      <c r="H30" s="117"/>
      <c r="I30" s="117"/>
      <c r="J30" s="117"/>
      <c r="K30" s="117"/>
      <c r="L30" s="117"/>
      <c r="M30" s="117"/>
      <c r="N30" s="117"/>
      <c r="O30" s="117"/>
      <c r="P30" s="117"/>
      <c r="Q30" s="117"/>
      <c r="R30" s="117"/>
      <c r="S30" s="234" t="s">
        <v>156</v>
      </c>
      <c r="T30" s="235">
        <f t="shared" si="5"/>
        <v>1</v>
      </c>
      <c r="U30" s="236">
        <f t="shared" si="6"/>
        <v>9.0909090909090912E-2</v>
      </c>
    </row>
    <row r="31" spans="1:23" ht="28.95" customHeight="1" thickBot="1">
      <c r="A31" s="205"/>
      <c r="B31" s="126" t="s">
        <v>210</v>
      </c>
      <c r="C31" s="234" t="s">
        <v>156</v>
      </c>
      <c r="D31" s="116">
        <f t="shared" ref="D31" si="7">IF(C31="Sí",1)+IF(C31="No",0)</f>
        <v>1</v>
      </c>
      <c r="E31" s="208"/>
      <c r="F31" s="127">
        <f>IF(E21=0,(D31*$G$4))+IF(E21=11,(D31*$H$4))+IF(E21=10,(D31*$I$4))+IF(E21=9,(D31*$J$4))+IF(E21=8,(D31*$K$4))+IF(E21=7,(D31*$L$4))+IF(E21=6,(D31*$M$4))+IF(E21=5,(D31*$N$4))+IF(E21=4,(D31*$O$4))+IF(E21=3,(D31*$P$4))+IF(E21=2,(D31*$Q$4))+IF(E21=1,(D31*$R$4))</f>
        <v>9.0909090909090912E-2</v>
      </c>
      <c r="G31" s="117"/>
      <c r="H31" s="117"/>
      <c r="I31" s="117"/>
      <c r="J31" s="117"/>
      <c r="K31" s="117"/>
      <c r="L31" s="117"/>
      <c r="M31" s="117"/>
      <c r="N31" s="117"/>
      <c r="O31" s="117"/>
      <c r="P31" s="117"/>
      <c r="Q31" s="117"/>
      <c r="R31" s="117"/>
      <c r="S31" s="234" t="s">
        <v>156</v>
      </c>
      <c r="T31" s="235">
        <f t="shared" si="5"/>
        <v>1</v>
      </c>
      <c r="U31" s="236">
        <f t="shared" si="6"/>
        <v>9.0909090909090912E-2</v>
      </c>
      <c r="V31" s="226">
        <f>U32</f>
        <v>1.0000000000000002</v>
      </c>
      <c r="W31" s="227">
        <f>IF(U32&gt;=70%,(U32))+IF(U32&lt;=70%,70%)</f>
        <v>1.0000000000000002</v>
      </c>
    </row>
    <row r="32" spans="1:23">
      <c r="B32" s="139"/>
      <c r="C32" s="217"/>
      <c r="D32" s="5"/>
      <c r="E32" s="5"/>
      <c r="F32" s="5"/>
      <c r="G32" s="5"/>
      <c r="H32" s="5"/>
      <c r="I32" s="5"/>
      <c r="J32" s="5"/>
      <c r="K32" s="5"/>
      <c r="L32" s="5"/>
      <c r="M32" s="5"/>
      <c r="N32" s="5"/>
      <c r="O32" s="5"/>
      <c r="P32" s="56"/>
      <c r="Q32" s="56"/>
      <c r="R32" s="56"/>
      <c r="S32" s="217"/>
      <c r="T32" s="217"/>
      <c r="U32" s="228">
        <f>SUM(U21:U31)</f>
        <v>1.0000000000000002</v>
      </c>
    </row>
    <row r="33" spans="1:23">
      <c r="B33" s="140"/>
    </row>
    <row r="34" spans="1:23" ht="14.4" customHeight="1">
      <c r="A34" s="6"/>
      <c r="B34" s="138"/>
      <c r="C34" s="211" t="s">
        <v>213</v>
      </c>
      <c r="D34" s="42"/>
      <c r="E34" s="42"/>
      <c r="F34" s="25" t="s">
        <v>229</v>
      </c>
      <c r="S34" s="211" t="s">
        <v>155</v>
      </c>
      <c r="U34" s="156" t="s">
        <v>222</v>
      </c>
    </row>
    <row r="35" spans="1:23" ht="28.8">
      <c r="A35" s="26" t="str">
        <f>'Tabla Resultados FC'!C56</f>
        <v>GDHE 1.3</v>
      </c>
      <c r="B35" s="30" t="str">
        <f>'Tabla Resultados FC'!D56</f>
        <v>Atender en el diseño y ejecución de acciones la incidencia de la situación sociodemográfica de la población local</v>
      </c>
      <c r="C35" s="212"/>
      <c r="D35" s="42"/>
      <c r="E35" s="42"/>
      <c r="F35" s="128">
        <v>1</v>
      </c>
      <c r="S35" s="212"/>
      <c r="U35" s="157"/>
    </row>
    <row r="36" spans="1:23">
      <c r="A36" s="6"/>
      <c r="B36" s="138"/>
      <c r="C36" s="213"/>
      <c r="D36" s="6"/>
      <c r="E36" s="6"/>
      <c r="F36" s="6"/>
      <c r="G36" s="125"/>
      <c r="H36" s="125"/>
      <c r="I36" s="125"/>
      <c r="J36" s="125"/>
      <c r="K36" s="125"/>
      <c r="L36" s="125"/>
      <c r="M36" s="125"/>
      <c r="N36" s="125"/>
      <c r="O36" s="125"/>
      <c r="P36" s="125"/>
      <c r="Q36" s="125"/>
      <c r="R36" s="125"/>
      <c r="S36" s="213"/>
      <c r="T36" s="213"/>
      <c r="U36" s="223"/>
    </row>
    <row r="37" spans="1:23" ht="28.95" customHeight="1">
      <c r="A37" s="203" t="s">
        <v>217</v>
      </c>
      <c r="B37" s="126" t="s">
        <v>200</v>
      </c>
      <c r="C37" s="234" t="s">
        <v>156</v>
      </c>
      <c r="D37" s="116">
        <f>IF(C37="Sí",1)+IF(C37="No",0)</f>
        <v>1</v>
      </c>
      <c r="E37" s="206">
        <f>(COUNTIF(D37:D47,"1"))</f>
        <v>11</v>
      </c>
      <c r="F37" s="127">
        <f>IF(E37=0,(D37*$G$4))+IF(E37=11,(D37*$H$4))+IF(E37=10,(D37*$I$4))+IF(E37=9,(D37*$J$4))+IF(E37=8,(D37*$K$4))+IF(E37=7,(D37*$L$4))+IF(E37=6,(D37*$M$4))+IF(E37=5,(D37*$N$4))+IF(E37=4,(D37*$O$4))+IF(E37=3,(D37*$P$4))+IF(E37=2,(D37*$Q$4))+IF(E37=1,(D37*$R$4))</f>
        <v>9.0909090909090912E-2</v>
      </c>
      <c r="G37" s="117">
        <v>0</v>
      </c>
      <c r="H37" s="117">
        <f>F35/11</f>
        <v>9.0909090909090912E-2</v>
      </c>
      <c r="I37" s="117">
        <f>F35/10</f>
        <v>0.1</v>
      </c>
      <c r="J37" s="117">
        <f>F35/9</f>
        <v>0.1111111111111111</v>
      </c>
      <c r="K37" s="117">
        <f>F35/8</f>
        <v>0.125</v>
      </c>
      <c r="L37" s="117">
        <f>F35/7</f>
        <v>0.14285714285714285</v>
      </c>
      <c r="M37" s="117">
        <f>F35/6</f>
        <v>0.16666666666666666</v>
      </c>
      <c r="N37" s="117">
        <f>F35/5</f>
        <v>0.2</v>
      </c>
      <c r="O37" s="117">
        <f>F35/4</f>
        <v>0.25</v>
      </c>
      <c r="P37" s="117">
        <f>F35/3</f>
        <v>0.33333333333333331</v>
      </c>
      <c r="Q37" s="117">
        <f>F35/2</f>
        <v>0.5</v>
      </c>
      <c r="R37" s="117">
        <f>F35/1</f>
        <v>1</v>
      </c>
      <c r="S37" s="234" t="s">
        <v>156</v>
      </c>
      <c r="T37" s="235">
        <f>IF(S37="Sí",1)+IF(S37="No",0)</f>
        <v>1</v>
      </c>
      <c r="U37" s="236">
        <f>F37*T37</f>
        <v>9.0909090909090912E-2</v>
      </c>
    </row>
    <row r="38" spans="1:23" ht="14.4" hidden="1" customHeight="1">
      <c r="A38" s="204"/>
      <c r="B38" s="126" t="s">
        <v>204</v>
      </c>
      <c r="C38" s="234" t="s">
        <v>156</v>
      </c>
      <c r="D38" s="116">
        <f t="shared" ref="D38:D42" si="8">IF(C38="Sí",1)+IF(C38="No",0)</f>
        <v>1</v>
      </c>
      <c r="E38" s="207"/>
      <c r="F38" s="127">
        <f>IF(E37=0,(D38*$G$4))+IF(E37=11,(D38*$H$4))+IF(E37=10,(D38*$I$4))+IF(E37=9,(D38*$J$4))+IF(E37=8,(D38*$K$4))+IF(E37=7,(D38*$L$4))+IF(E37=6,(D38*$M$4))+IF(E37=5,(D38*$N$4))+IF(E37=4,(D38*$O$4))+IF(E37=3,(D38*$P$4))+IF(E37=2,(D38*$Q$4))+IF(E37=1,(D38*$R$4))</f>
        <v>9.0909090909090912E-2</v>
      </c>
      <c r="G38" s="117"/>
      <c r="H38" s="117"/>
      <c r="I38" s="117"/>
      <c r="J38" s="117"/>
      <c r="K38" s="117"/>
      <c r="L38" s="117"/>
      <c r="M38" s="117"/>
      <c r="N38" s="117"/>
      <c r="O38" s="117"/>
      <c r="P38" s="117"/>
      <c r="Q38" s="117"/>
      <c r="R38" s="117"/>
      <c r="S38" s="234" t="s">
        <v>156</v>
      </c>
      <c r="T38" s="235">
        <f t="shared" ref="T38:T47" si="9">IF(S38="Sí",1)+IF(S38="No",0)</f>
        <v>1</v>
      </c>
      <c r="U38" s="236">
        <f t="shared" ref="U38:U47" si="10">F38*T38</f>
        <v>9.0909090909090912E-2</v>
      </c>
    </row>
    <row r="39" spans="1:23" ht="14.4" customHeight="1">
      <c r="A39" s="205"/>
      <c r="B39" s="126" t="s">
        <v>208</v>
      </c>
      <c r="C39" s="234" t="s">
        <v>156</v>
      </c>
      <c r="D39" s="116">
        <f t="shared" si="8"/>
        <v>1</v>
      </c>
      <c r="E39" s="207"/>
      <c r="F39" s="127">
        <f>IF(E37=0,(D39*$G$4))+IF(E37=11,(D39*$H$4))+IF(E37=10,(D39*$I$4))+IF(E37=9,(D39*$J$4))+IF(E37=8,(D39*$K$4))+IF(E37=7,(D39*$L$4))+IF(E37=6,(D39*$M$4))+IF(E37=5,(D39*$N$4))+IF(E37=4,(D39*$O$4))+IF(E37=3,(D39*$P$4))+IF(E37=2,(D39*$Q$4))+IF(E37=1,(D39*$R$4))</f>
        <v>9.0909090909090912E-2</v>
      </c>
      <c r="G39" s="117"/>
      <c r="H39" s="117"/>
      <c r="I39" s="117"/>
      <c r="J39" s="117"/>
      <c r="K39" s="117"/>
      <c r="L39" s="117"/>
      <c r="M39" s="117"/>
      <c r="N39" s="117"/>
      <c r="O39" s="117"/>
      <c r="P39" s="117"/>
      <c r="Q39" s="117"/>
      <c r="R39" s="117"/>
      <c r="S39" s="234" t="s">
        <v>156</v>
      </c>
      <c r="T39" s="235">
        <f t="shared" si="9"/>
        <v>1</v>
      </c>
      <c r="U39" s="236">
        <f t="shared" si="10"/>
        <v>9.0909090909090912E-2</v>
      </c>
    </row>
    <row r="40" spans="1:23" ht="14.4" customHeight="1">
      <c r="A40" s="203" t="s">
        <v>218</v>
      </c>
      <c r="B40" s="126" t="s">
        <v>201</v>
      </c>
      <c r="C40" s="234" t="s">
        <v>156</v>
      </c>
      <c r="D40" s="116">
        <f t="shared" si="8"/>
        <v>1</v>
      </c>
      <c r="E40" s="207"/>
      <c r="F40" s="127">
        <f>IF(E37=0,(D40*$G$4))+IF(E37=11,(D40*$H$4))+IF(E37=10,(D40*$I$4))+IF(E37=9,(D40*$J$4))+IF(E37=8,(D40*$K$4))+IF(E37=7,(D40*$L$4))+IF(E37=6,(D40*$M$4))+IF(E37=5,(D40*$N$4))+IF(E37=4,(D40*$O$4))+IF(E37=3,(D40*$P$4))+IF(E37=2,(D40*$Q$4))+IF(E37=1,(D40*$R$4))</f>
        <v>9.0909090909090912E-2</v>
      </c>
      <c r="G40" s="117"/>
      <c r="H40" s="117"/>
      <c r="I40" s="117"/>
      <c r="J40" s="117"/>
      <c r="K40" s="117"/>
      <c r="L40" s="117"/>
      <c r="M40" s="117"/>
      <c r="N40" s="117"/>
      <c r="O40" s="117"/>
      <c r="P40" s="117"/>
      <c r="Q40" s="117"/>
      <c r="R40" s="117"/>
      <c r="S40" s="234" t="s">
        <v>156</v>
      </c>
      <c r="T40" s="235">
        <f t="shared" si="9"/>
        <v>1</v>
      </c>
      <c r="U40" s="236">
        <f t="shared" si="10"/>
        <v>9.0909090909090912E-2</v>
      </c>
    </row>
    <row r="41" spans="1:23" ht="14.4" customHeight="1">
      <c r="A41" s="204"/>
      <c r="B41" s="126" t="s">
        <v>205</v>
      </c>
      <c r="C41" s="234" t="s">
        <v>156</v>
      </c>
      <c r="D41" s="116">
        <f t="shared" si="8"/>
        <v>1</v>
      </c>
      <c r="E41" s="207"/>
      <c r="F41" s="127">
        <f>IF(E37=0,(D41*$G$4))+IF(E37=11,(D41*$H$4))+IF(E37=10,(D41*$I$4))+IF(E37=9,(D41*$J$4))+IF(E37=8,(D41*$K$4))+IF(E37=7,(D41*$L$4))+IF(E37=6,(D41*$M$4))+IF(E37=5,(D41*$N$4))+IF(E37=4,(D41*$O$4))+IF(E37=3,(D41*$P$4))+IF(E37=2,(D41*$Q$4))+IF(E37=1,(D41*$R$4))</f>
        <v>9.0909090909090912E-2</v>
      </c>
      <c r="G41" s="117"/>
      <c r="H41" s="117"/>
      <c r="I41" s="117"/>
      <c r="J41" s="117"/>
      <c r="K41" s="117"/>
      <c r="L41" s="117"/>
      <c r="M41" s="117"/>
      <c r="N41" s="117"/>
      <c r="O41" s="117"/>
      <c r="P41" s="117"/>
      <c r="Q41" s="117"/>
      <c r="R41" s="117"/>
      <c r="S41" s="234" t="s">
        <v>156</v>
      </c>
      <c r="T41" s="235">
        <f t="shared" si="9"/>
        <v>1</v>
      </c>
      <c r="U41" s="236">
        <f t="shared" si="10"/>
        <v>9.0909090909090912E-2</v>
      </c>
    </row>
    <row r="42" spans="1:23">
      <c r="A42" s="205"/>
      <c r="B42" s="126" t="s">
        <v>209</v>
      </c>
      <c r="C42" s="234" t="s">
        <v>156</v>
      </c>
      <c r="D42" s="116">
        <f t="shared" si="8"/>
        <v>1</v>
      </c>
      <c r="E42" s="207"/>
      <c r="F42" s="127">
        <f>IF(E37=0,(D42*$G$4))+IF(E37=11,(D42*$H$4))+IF(E37=10,(D42*$I$4))+IF(E37=9,(D42*$J$4))+IF(E37=8,(D42*$K$4))+IF(E37=7,(D42*$L$4))+IF(E37=6,(D42*$M$4))+IF(E37=5,(D42*$N$4))+IF(E37=4,(D42*$O$4))+IF(E37=3,(D42*$P$4))+IF(E37=2,(D42*$Q$4))+IF(E37=1,(D42*$R$4))</f>
        <v>9.0909090909090912E-2</v>
      </c>
      <c r="G42" s="117"/>
      <c r="H42" s="117"/>
      <c r="I42" s="117"/>
      <c r="J42" s="117"/>
      <c r="K42" s="117"/>
      <c r="L42" s="117"/>
      <c r="M42" s="117"/>
      <c r="N42" s="117"/>
      <c r="O42" s="117"/>
      <c r="P42" s="117"/>
      <c r="Q42" s="117"/>
      <c r="R42" s="117"/>
      <c r="S42" s="234" t="s">
        <v>156</v>
      </c>
      <c r="T42" s="235">
        <f t="shared" si="9"/>
        <v>1</v>
      </c>
      <c r="U42" s="236">
        <f t="shared" si="10"/>
        <v>9.0909090909090912E-2</v>
      </c>
    </row>
    <row r="43" spans="1:23" ht="28.8">
      <c r="A43" s="203" t="s">
        <v>219</v>
      </c>
      <c r="B43" s="126" t="s">
        <v>202</v>
      </c>
      <c r="C43" s="234" t="s">
        <v>156</v>
      </c>
      <c r="D43" s="116">
        <f>IF(C43="Sí",1)+IF(C43="No",0)</f>
        <v>1</v>
      </c>
      <c r="E43" s="207"/>
      <c r="F43" s="127">
        <f>IF(E37=0,(D43*$G$4))+IF(E37=11,(D43*$H$4))+IF(E37=10,(D43*$I$4))+IF(E37=9,(D43*$J$4))+IF(E37=8,(D43*$K$4))+IF(E37=7,(D43*$L$4))+IF(E37=6,(D43*$M$4))+IF(E37=5,(D43*$N$4))+IF(E37=4,(D43*$O$4))+IF(E37=3,(D43*$P$4))+IF(E37=2,(D43*$Q$4))+IF(E37=1,(D43*$R$4))</f>
        <v>9.0909090909090912E-2</v>
      </c>
      <c r="G43" s="117"/>
      <c r="H43" s="117"/>
      <c r="I43" s="117"/>
      <c r="J43" s="117"/>
      <c r="K43" s="117"/>
      <c r="L43" s="117"/>
      <c r="M43" s="117"/>
      <c r="N43" s="117"/>
      <c r="O43" s="117"/>
      <c r="P43" s="117"/>
      <c r="Q43" s="117"/>
      <c r="R43" s="117"/>
      <c r="S43" s="234" t="s">
        <v>156</v>
      </c>
      <c r="T43" s="235">
        <f t="shared" si="9"/>
        <v>1</v>
      </c>
      <c r="U43" s="236">
        <f t="shared" si="10"/>
        <v>9.0909090909090912E-2</v>
      </c>
    </row>
    <row r="44" spans="1:23" ht="14.4" customHeight="1">
      <c r="A44" s="205"/>
      <c r="B44" s="126" t="s">
        <v>206</v>
      </c>
      <c r="C44" s="234" t="s">
        <v>156</v>
      </c>
      <c r="D44" s="116">
        <f>IF(C44="Sí",1)+IF(C44="No",0)</f>
        <v>1</v>
      </c>
      <c r="E44" s="207"/>
      <c r="F44" s="127">
        <f>IF(E37=0,(D44*$G$4))+IF(E37=11,(D44*$H$4))+IF(E37=10,(D44*$I$4))+IF(E37=9,(D44*$J$4))+IF(E37=8,(D44*$K$4))+IF(E37=7,(D44*$L$4))+IF(E37=6,(D44*$M$4))+IF(E37=5,(D44*$N$4))+IF(E37=4,(D44*$O$4))+IF(E37=3,(D44*$P$4))+IF(E37=2,(D44*$Q$4))+IF(E37=1,(D44*$R$4))</f>
        <v>9.0909090909090912E-2</v>
      </c>
      <c r="G44" s="117"/>
      <c r="H44" s="117"/>
      <c r="I44" s="117"/>
      <c r="J44" s="117"/>
      <c r="K44" s="117"/>
      <c r="L44" s="117"/>
      <c r="M44" s="117"/>
      <c r="N44" s="117"/>
      <c r="O44" s="117"/>
      <c r="P44" s="117"/>
      <c r="Q44" s="117"/>
      <c r="R44" s="117"/>
      <c r="S44" s="234" t="s">
        <v>156</v>
      </c>
      <c r="T44" s="235">
        <f t="shared" si="9"/>
        <v>1</v>
      </c>
      <c r="U44" s="236">
        <f t="shared" si="10"/>
        <v>9.0909090909090912E-2</v>
      </c>
    </row>
    <row r="45" spans="1:23" ht="28.95" customHeight="1" thickBot="1">
      <c r="A45" s="203" t="s">
        <v>220</v>
      </c>
      <c r="B45" s="126" t="s">
        <v>203</v>
      </c>
      <c r="C45" s="234" t="s">
        <v>156</v>
      </c>
      <c r="D45" s="116">
        <f>IF(C45="Sí",1)+IF(C45="No",0)</f>
        <v>1</v>
      </c>
      <c r="E45" s="207"/>
      <c r="F45" s="127">
        <f>IF(E37=0,(D45*$G$4))+IF(E37=11,(D45*$H$4))+IF(E37=10,(D45*$I$4))+IF(E37=9,(D45*$J$4))+IF(E37=8,(D45*$K$4))+IF(E37=7,(D45*$L$4))+IF(E37=6,(D45*$M$4))+IF(E37=5,(D45*$N$4))+IF(E37=4,(D45*$O$4))+IF(E37=3,(D45*$P$4))+IF(E37=2,(D45*$Q$4))+IF(E37=1,(D45*$R$4))</f>
        <v>9.0909090909090912E-2</v>
      </c>
      <c r="G45" s="117"/>
      <c r="H45" s="117"/>
      <c r="I45" s="117"/>
      <c r="J45" s="117"/>
      <c r="K45" s="117"/>
      <c r="L45" s="117"/>
      <c r="M45" s="117"/>
      <c r="N45" s="117"/>
      <c r="O45" s="117"/>
      <c r="P45" s="117"/>
      <c r="Q45" s="117"/>
      <c r="R45" s="117"/>
      <c r="S45" s="234" t="s">
        <v>156</v>
      </c>
      <c r="T45" s="235">
        <f t="shared" si="9"/>
        <v>1</v>
      </c>
      <c r="U45" s="236">
        <f t="shared" si="10"/>
        <v>9.0909090909090912E-2</v>
      </c>
    </row>
    <row r="46" spans="1:23" ht="15" hidden="1" customHeight="1" thickBot="1">
      <c r="A46" s="204"/>
      <c r="B46" s="126" t="s">
        <v>207</v>
      </c>
      <c r="C46" s="234" t="s">
        <v>156</v>
      </c>
      <c r="D46" s="116">
        <f>IF(C46="Sí",1)+IF(C46="No",0)</f>
        <v>1</v>
      </c>
      <c r="E46" s="207"/>
      <c r="F46" s="127">
        <f>IF(E37=0,(D46*$G$4))+IF(E37=11,(D46*$H$4))+IF(E37=10,(D46*$I$4))+IF(E37=9,(D46*$J$4))+IF(E37=8,(D46*$K$4))+IF(E37=7,(D46*$L$4))+IF(E37=6,(D46*$M$4))+IF(E37=5,(D46*$N$4))+IF(E37=4,(D46*$O$4))+IF(E37=3,(D46*$P$4))+IF(E37=2,(D46*$Q$4))+IF(E37=1,(D46*$R$4))</f>
        <v>9.0909090909090912E-2</v>
      </c>
      <c r="G46" s="117"/>
      <c r="H46" s="117"/>
      <c r="I46" s="117"/>
      <c r="J46" s="117"/>
      <c r="K46" s="117"/>
      <c r="L46" s="117"/>
      <c r="M46" s="117"/>
      <c r="N46" s="117"/>
      <c r="O46" s="117"/>
      <c r="P46" s="117"/>
      <c r="Q46" s="117"/>
      <c r="R46" s="117"/>
      <c r="S46" s="234" t="s">
        <v>156</v>
      </c>
      <c r="T46" s="235">
        <f t="shared" si="9"/>
        <v>1</v>
      </c>
      <c r="U46" s="236">
        <f t="shared" si="10"/>
        <v>9.0909090909090912E-2</v>
      </c>
    </row>
    <row r="47" spans="1:23" ht="28.95" customHeight="1" thickBot="1">
      <c r="A47" s="205"/>
      <c r="B47" s="126" t="s">
        <v>210</v>
      </c>
      <c r="C47" s="234" t="s">
        <v>156</v>
      </c>
      <c r="D47" s="116">
        <f t="shared" ref="D47" si="11">IF(C47="Sí",1)+IF(C47="No",0)</f>
        <v>1</v>
      </c>
      <c r="E47" s="208"/>
      <c r="F47" s="127">
        <f>IF(E37=0,(D47*$G$4))+IF(E37=11,(D47*$H$4))+IF(E37=10,(D47*$I$4))+IF(E37=9,(D47*$J$4))+IF(E37=8,(D47*$K$4))+IF(E37=7,(D47*$L$4))+IF(E37=6,(D47*$M$4))+IF(E37=5,(D47*$N$4))+IF(E37=4,(D47*$O$4))+IF(E37=3,(D47*$P$4))+IF(E37=2,(D47*$Q$4))+IF(E37=1,(D47*$R$4))</f>
        <v>9.0909090909090912E-2</v>
      </c>
      <c r="G47" s="117"/>
      <c r="H47" s="117"/>
      <c r="I47" s="117"/>
      <c r="J47" s="117"/>
      <c r="K47" s="117"/>
      <c r="L47" s="117"/>
      <c r="M47" s="117"/>
      <c r="N47" s="117"/>
      <c r="O47" s="117"/>
      <c r="P47" s="117"/>
      <c r="Q47" s="117"/>
      <c r="R47" s="117"/>
      <c r="S47" s="234" t="s">
        <v>156</v>
      </c>
      <c r="T47" s="235">
        <f t="shared" si="9"/>
        <v>1</v>
      </c>
      <c r="U47" s="236">
        <f t="shared" si="10"/>
        <v>9.0909090909090912E-2</v>
      </c>
      <c r="V47" s="226">
        <f>U48</f>
        <v>1.0000000000000002</v>
      </c>
      <c r="W47" s="227">
        <f>IF(U48&gt;=70%,(U48))+IF(U48&lt;=70%,70%)</f>
        <v>1.0000000000000002</v>
      </c>
    </row>
    <row r="48" spans="1:23">
      <c r="B48" s="139"/>
      <c r="C48" s="217"/>
      <c r="D48" s="5"/>
      <c r="E48" s="5"/>
      <c r="F48" s="5"/>
      <c r="G48" s="5"/>
      <c r="H48" s="5"/>
      <c r="I48" s="5"/>
      <c r="J48" s="5"/>
      <c r="K48" s="5"/>
      <c r="L48" s="5"/>
      <c r="M48" s="5"/>
      <c r="N48" s="5"/>
      <c r="O48" s="5"/>
      <c r="P48" s="56"/>
      <c r="Q48" s="56"/>
      <c r="R48" s="56"/>
      <c r="S48" s="217"/>
      <c r="T48" s="217"/>
      <c r="U48" s="228">
        <f>SUM(U37:U47)</f>
        <v>1.0000000000000002</v>
      </c>
    </row>
    <row r="49" spans="1:23">
      <c r="B49" s="140"/>
    </row>
    <row r="50" spans="1:23" ht="28.8">
      <c r="A50" s="6"/>
      <c r="B50" s="138"/>
      <c r="C50" s="211" t="s">
        <v>213</v>
      </c>
      <c r="D50" s="42"/>
      <c r="E50" s="42"/>
      <c r="F50" s="25" t="s">
        <v>229</v>
      </c>
      <c r="S50" s="211" t="s">
        <v>155</v>
      </c>
      <c r="U50" s="156" t="s">
        <v>222</v>
      </c>
    </row>
    <row r="51" spans="1:23" ht="28.8">
      <c r="A51" s="26" t="str">
        <f>'Tabla Resultados FC'!C57</f>
        <v>GDHE 1.4</v>
      </c>
      <c r="B51" s="30" t="str">
        <f>'Tabla Resultados FC'!D57</f>
        <v>Transversalizar parámetros de movilidad, confort, salud e interacción social en las actuaciones</v>
      </c>
      <c r="C51" s="212"/>
      <c r="D51" s="42"/>
      <c r="E51" s="42"/>
      <c r="F51" s="128">
        <v>1</v>
      </c>
      <c r="S51" s="212"/>
      <c r="U51" s="157"/>
    </row>
    <row r="52" spans="1:23">
      <c r="A52" s="6"/>
      <c r="B52" s="138"/>
      <c r="C52" s="213"/>
      <c r="D52" s="6"/>
      <c r="E52" s="6"/>
      <c r="F52" s="6"/>
      <c r="G52" s="125"/>
      <c r="H52" s="125"/>
      <c r="I52" s="125"/>
      <c r="J52" s="125"/>
      <c r="K52" s="125"/>
      <c r="L52" s="125"/>
      <c r="M52" s="125"/>
      <c r="N52" s="125"/>
      <c r="O52" s="125"/>
      <c r="P52" s="125"/>
      <c r="Q52" s="125"/>
      <c r="R52" s="125"/>
      <c r="S52" s="213"/>
      <c r="T52" s="213"/>
      <c r="U52" s="223"/>
    </row>
    <row r="53" spans="1:23" ht="28.95" customHeight="1">
      <c r="A53" s="203" t="s">
        <v>217</v>
      </c>
      <c r="B53" s="126" t="s">
        <v>200</v>
      </c>
      <c r="C53" s="234" t="s">
        <v>156</v>
      </c>
      <c r="D53" s="116">
        <f>IF(C53="Sí",1)+IF(C53="No",0)</f>
        <v>1</v>
      </c>
      <c r="E53" s="206">
        <f>(COUNTIF(D53:D63,"1"))</f>
        <v>11</v>
      </c>
      <c r="F53" s="127">
        <f>IF(E53=0,(D53*$G$4))+IF(E53=11,(D53*$H$4))+IF(E53=10,(D53*$I$4))+IF(E53=9,(D53*$J$4))+IF(E53=8,(D53*$K$4))+IF(E53=7,(D53*$L$4))+IF(E53=6,(D53*$M$4))+IF(E53=5,(D53*$N$4))+IF(E53=4,(D53*$O$4))+IF(E53=3,(D53*$P$4))+IF(E53=2,(D53*$Q$4))+IF(E53=1,(D53*$R$4))</f>
        <v>9.0909090909090912E-2</v>
      </c>
      <c r="G53" s="117">
        <v>0</v>
      </c>
      <c r="H53" s="117">
        <f>F51/11</f>
        <v>9.0909090909090912E-2</v>
      </c>
      <c r="I53" s="117">
        <f>F51/10</f>
        <v>0.1</v>
      </c>
      <c r="J53" s="117">
        <f>F51/9</f>
        <v>0.1111111111111111</v>
      </c>
      <c r="K53" s="117">
        <f>F51/8</f>
        <v>0.125</v>
      </c>
      <c r="L53" s="117">
        <f>F51/7</f>
        <v>0.14285714285714285</v>
      </c>
      <c r="M53" s="117">
        <f>F51/6</f>
        <v>0.16666666666666666</v>
      </c>
      <c r="N53" s="117">
        <f>F51/5</f>
        <v>0.2</v>
      </c>
      <c r="O53" s="117">
        <f>F51/4</f>
        <v>0.25</v>
      </c>
      <c r="P53" s="117">
        <f>F51/3</f>
        <v>0.33333333333333331</v>
      </c>
      <c r="Q53" s="117">
        <f>F51/2</f>
        <v>0.5</v>
      </c>
      <c r="R53" s="117">
        <f>F51/1</f>
        <v>1</v>
      </c>
      <c r="S53" s="234" t="s">
        <v>156</v>
      </c>
      <c r="T53" s="235">
        <f>IF(S53="Sí",1)+IF(S53="No",0)</f>
        <v>1</v>
      </c>
      <c r="U53" s="236">
        <f>F53*T53</f>
        <v>9.0909090909090912E-2</v>
      </c>
    </row>
    <row r="54" spans="1:23" ht="14.4" hidden="1" customHeight="1">
      <c r="A54" s="204"/>
      <c r="B54" s="126" t="s">
        <v>204</v>
      </c>
      <c r="C54" s="234" t="s">
        <v>156</v>
      </c>
      <c r="D54" s="116">
        <f t="shared" ref="D54:D58" si="12">IF(C54="Sí",1)+IF(C54="No",0)</f>
        <v>1</v>
      </c>
      <c r="E54" s="207"/>
      <c r="F54" s="127">
        <f>IF(E53=0,(D54*$G$4))+IF(E53=11,(D54*$H$4))+IF(E53=10,(D54*$I$4))+IF(E53=9,(D54*$J$4))+IF(E53=8,(D54*$K$4))+IF(E53=7,(D54*$L$4))+IF(E53=6,(D54*$M$4))+IF(E53=5,(D54*$N$4))+IF(E53=4,(D54*$O$4))+IF(E53=3,(D54*$P$4))+IF(E53=2,(D54*$Q$4))+IF(E53=1,(D54*$R$4))</f>
        <v>9.0909090909090912E-2</v>
      </c>
      <c r="G54" s="117"/>
      <c r="H54" s="117"/>
      <c r="I54" s="117"/>
      <c r="J54" s="117"/>
      <c r="K54" s="117"/>
      <c r="L54" s="117"/>
      <c r="M54" s="117"/>
      <c r="N54" s="117"/>
      <c r="O54" s="117"/>
      <c r="P54" s="117"/>
      <c r="Q54" s="117"/>
      <c r="R54" s="117"/>
      <c r="S54" s="234" t="s">
        <v>156</v>
      </c>
      <c r="T54" s="235">
        <f t="shared" ref="T54:T63" si="13">IF(S54="Sí",1)+IF(S54="No",0)</f>
        <v>1</v>
      </c>
      <c r="U54" s="236">
        <f t="shared" ref="U54:U63" si="14">F54*T54</f>
        <v>9.0909090909090912E-2</v>
      </c>
    </row>
    <row r="55" spans="1:23" ht="28.8">
      <c r="A55" s="205"/>
      <c r="B55" s="126" t="s">
        <v>208</v>
      </c>
      <c r="C55" s="234" t="s">
        <v>156</v>
      </c>
      <c r="D55" s="116">
        <f t="shared" si="12"/>
        <v>1</v>
      </c>
      <c r="E55" s="207"/>
      <c r="F55" s="127">
        <f>IF(E53=0,(D55*$G$4))+IF(E53=11,(D55*$H$4))+IF(E53=10,(D55*$I$4))+IF(E53=9,(D55*$J$4))+IF(E53=8,(D55*$K$4))+IF(E53=7,(D55*$L$4))+IF(E53=6,(D55*$M$4))+IF(E53=5,(D55*$N$4))+IF(E53=4,(D55*$O$4))+IF(E53=3,(D55*$P$4))+IF(E53=2,(D55*$Q$4))+IF(E53=1,(D55*$R$4))</f>
        <v>9.0909090909090912E-2</v>
      </c>
      <c r="G55" s="117"/>
      <c r="H55" s="117"/>
      <c r="I55" s="117"/>
      <c r="J55" s="117"/>
      <c r="K55" s="117"/>
      <c r="L55" s="117"/>
      <c r="M55" s="117"/>
      <c r="N55" s="117"/>
      <c r="O55" s="117"/>
      <c r="P55" s="117"/>
      <c r="Q55" s="117"/>
      <c r="R55" s="117"/>
      <c r="S55" s="234" t="s">
        <v>156</v>
      </c>
      <c r="T55" s="235">
        <f t="shared" si="13"/>
        <v>1</v>
      </c>
      <c r="U55" s="236">
        <f t="shared" si="14"/>
        <v>9.0909090909090912E-2</v>
      </c>
    </row>
    <row r="56" spans="1:23" ht="14.4" customHeight="1">
      <c r="A56" s="203" t="s">
        <v>218</v>
      </c>
      <c r="B56" s="126" t="s">
        <v>201</v>
      </c>
      <c r="C56" s="234" t="s">
        <v>156</v>
      </c>
      <c r="D56" s="116">
        <f t="shared" si="12"/>
        <v>1</v>
      </c>
      <c r="E56" s="207"/>
      <c r="F56" s="127">
        <f>IF(E53=0,(D56*$G$4))+IF(E53=11,(D56*$H$4))+IF(E53=10,(D56*$I$4))+IF(E53=9,(D56*$J$4))+IF(E53=8,(D56*$K$4))+IF(E53=7,(D56*$L$4))+IF(E53=6,(D56*$M$4))+IF(E53=5,(D56*$N$4))+IF(E53=4,(D56*$O$4))+IF(E53=3,(D56*$P$4))+IF(E53=2,(D56*$Q$4))+IF(E53=1,(D56*$R$4))</f>
        <v>9.0909090909090912E-2</v>
      </c>
      <c r="G56" s="117"/>
      <c r="H56" s="117"/>
      <c r="I56" s="117"/>
      <c r="J56" s="117"/>
      <c r="K56" s="117"/>
      <c r="L56" s="117"/>
      <c r="M56" s="117"/>
      <c r="N56" s="117"/>
      <c r="O56" s="117"/>
      <c r="P56" s="117"/>
      <c r="Q56" s="117"/>
      <c r="R56" s="117"/>
      <c r="S56" s="234" t="s">
        <v>156</v>
      </c>
      <c r="T56" s="235">
        <f t="shared" si="13"/>
        <v>1</v>
      </c>
      <c r="U56" s="236">
        <f t="shared" si="14"/>
        <v>9.0909090909090912E-2</v>
      </c>
    </row>
    <row r="57" spans="1:23" ht="14.4" customHeight="1">
      <c r="A57" s="204"/>
      <c r="B57" s="126" t="s">
        <v>205</v>
      </c>
      <c r="C57" s="234" t="s">
        <v>156</v>
      </c>
      <c r="D57" s="116">
        <f t="shared" si="12"/>
        <v>1</v>
      </c>
      <c r="E57" s="207"/>
      <c r="F57" s="127">
        <f>IF(E53=0,(D57*$G$4))+IF(E53=11,(D57*$H$4))+IF(E53=10,(D57*$I$4))+IF(E53=9,(D57*$J$4))+IF(E53=8,(D57*$K$4))+IF(E53=7,(D57*$L$4))+IF(E53=6,(D57*$M$4))+IF(E53=5,(D57*$N$4))+IF(E53=4,(D57*$O$4))+IF(E53=3,(D57*$P$4))+IF(E53=2,(D57*$Q$4))+IF(E53=1,(D57*$R$4))</f>
        <v>9.0909090909090912E-2</v>
      </c>
      <c r="G57" s="117"/>
      <c r="H57" s="117"/>
      <c r="I57" s="117"/>
      <c r="J57" s="117"/>
      <c r="K57" s="117"/>
      <c r="L57" s="117"/>
      <c r="M57" s="117"/>
      <c r="N57" s="117"/>
      <c r="O57" s="117"/>
      <c r="P57" s="117"/>
      <c r="Q57" s="117"/>
      <c r="R57" s="117"/>
      <c r="S57" s="234" t="s">
        <v>156</v>
      </c>
      <c r="T57" s="235">
        <f t="shared" si="13"/>
        <v>1</v>
      </c>
      <c r="U57" s="236">
        <f t="shared" si="14"/>
        <v>9.0909090909090912E-2</v>
      </c>
    </row>
    <row r="58" spans="1:23" ht="14.4" customHeight="1">
      <c r="A58" s="205"/>
      <c r="B58" s="126" t="s">
        <v>209</v>
      </c>
      <c r="C58" s="234" t="s">
        <v>156</v>
      </c>
      <c r="D58" s="116">
        <f t="shared" si="12"/>
        <v>1</v>
      </c>
      <c r="E58" s="207"/>
      <c r="F58" s="127">
        <f>IF(E53=0,(D58*$G$4))+IF(E53=11,(D58*$H$4))+IF(E53=10,(D58*$I$4))+IF(E53=9,(D58*$J$4))+IF(E53=8,(D58*$K$4))+IF(E53=7,(D58*$L$4))+IF(E53=6,(D58*$M$4))+IF(E53=5,(D58*$N$4))+IF(E53=4,(D58*$O$4))+IF(E53=3,(D58*$P$4))+IF(E53=2,(D58*$Q$4))+IF(E53=1,(D58*$R$4))</f>
        <v>9.0909090909090912E-2</v>
      </c>
      <c r="G58" s="117"/>
      <c r="H58" s="117"/>
      <c r="I58" s="117"/>
      <c r="J58" s="117"/>
      <c r="K58" s="117"/>
      <c r="L58" s="117"/>
      <c r="M58" s="117"/>
      <c r="N58" s="117"/>
      <c r="O58" s="117"/>
      <c r="P58" s="117"/>
      <c r="Q58" s="117"/>
      <c r="R58" s="117"/>
      <c r="S58" s="234" t="s">
        <v>156</v>
      </c>
      <c r="T58" s="235">
        <f t="shared" si="13"/>
        <v>1</v>
      </c>
      <c r="U58" s="236">
        <f t="shared" si="14"/>
        <v>9.0909090909090912E-2</v>
      </c>
    </row>
    <row r="59" spans="1:23" ht="14.4" customHeight="1">
      <c r="A59" s="203" t="s">
        <v>219</v>
      </c>
      <c r="B59" s="126" t="s">
        <v>202</v>
      </c>
      <c r="C59" s="234" t="s">
        <v>156</v>
      </c>
      <c r="D59" s="116">
        <f>IF(C59="Sí",1)+IF(C59="No",0)</f>
        <v>1</v>
      </c>
      <c r="E59" s="207"/>
      <c r="F59" s="127">
        <f>IF(E53=0,(D59*$G$4))+IF(E53=11,(D59*$H$4))+IF(E53=10,(D59*$I$4))+IF(E53=9,(D59*$J$4))+IF(E53=8,(D59*$K$4))+IF(E53=7,(D59*$L$4))+IF(E53=6,(D59*$M$4))+IF(E53=5,(D59*$N$4))+IF(E53=4,(D59*$O$4))+IF(E53=3,(D59*$P$4))+IF(E53=2,(D59*$Q$4))+IF(E53=1,(D59*$R$4))</f>
        <v>9.0909090909090912E-2</v>
      </c>
      <c r="G59" s="117"/>
      <c r="H59" s="117"/>
      <c r="I59" s="117"/>
      <c r="J59" s="117"/>
      <c r="K59" s="117"/>
      <c r="L59" s="117"/>
      <c r="M59" s="117"/>
      <c r="N59" s="117"/>
      <c r="O59" s="117"/>
      <c r="P59" s="117"/>
      <c r="Q59" s="117"/>
      <c r="R59" s="117"/>
      <c r="S59" s="234" t="s">
        <v>156</v>
      </c>
      <c r="T59" s="235">
        <f t="shared" si="13"/>
        <v>1</v>
      </c>
      <c r="U59" s="236">
        <f t="shared" si="14"/>
        <v>9.0909090909090912E-2</v>
      </c>
    </row>
    <row r="60" spans="1:23" ht="14.4" customHeight="1">
      <c r="A60" s="205"/>
      <c r="B60" s="126" t="s">
        <v>206</v>
      </c>
      <c r="C60" s="234" t="s">
        <v>156</v>
      </c>
      <c r="D60" s="116">
        <f>IF(C60="Sí",1)+IF(C60="No",0)</f>
        <v>1</v>
      </c>
      <c r="E60" s="207"/>
      <c r="F60" s="127">
        <f>IF(E53=0,(D60*$G$4))+IF(E53=11,(D60*$H$4))+IF(E53=10,(D60*$I$4))+IF(E53=9,(D60*$J$4))+IF(E53=8,(D60*$K$4))+IF(E53=7,(D60*$L$4))+IF(E53=6,(D60*$M$4))+IF(E53=5,(D60*$N$4))+IF(E53=4,(D60*$O$4))+IF(E53=3,(D60*$P$4))+IF(E53=2,(D60*$Q$4))+IF(E53=1,(D60*$R$4))</f>
        <v>9.0909090909090912E-2</v>
      </c>
      <c r="G60" s="117"/>
      <c r="H60" s="117"/>
      <c r="I60" s="117"/>
      <c r="J60" s="117"/>
      <c r="K60" s="117"/>
      <c r="L60" s="117"/>
      <c r="M60" s="117"/>
      <c r="N60" s="117"/>
      <c r="O60" s="117"/>
      <c r="P60" s="117"/>
      <c r="Q60" s="117"/>
      <c r="R60" s="117"/>
      <c r="S60" s="234" t="s">
        <v>156</v>
      </c>
      <c r="T60" s="235">
        <f t="shared" si="13"/>
        <v>1</v>
      </c>
      <c r="U60" s="236">
        <f t="shared" si="14"/>
        <v>9.0909090909090912E-2</v>
      </c>
    </row>
    <row r="61" spans="1:23" ht="28.95" customHeight="1" thickBot="1">
      <c r="A61" s="203" t="s">
        <v>220</v>
      </c>
      <c r="B61" s="126" t="s">
        <v>203</v>
      </c>
      <c r="C61" s="234" t="s">
        <v>156</v>
      </c>
      <c r="D61" s="116">
        <f>IF(C61="Sí",1)+IF(C61="No",0)</f>
        <v>1</v>
      </c>
      <c r="E61" s="207"/>
      <c r="F61" s="127">
        <f>IF(E53=0,(D61*$G$4))+IF(E53=11,(D61*$H$4))+IF(E53=10,(D61*$I$4))+IF(E53=9,(D61*$J$4))+IF(E53=8,(D61*$K$4))+IF(E53=7,(D61*$L$4))+IF(E53=6,(D61*$M$4))+IF(E53=5,(D61*$N$4))+IF(E53=4,(D61*$O$4))+IF(E53=3,(D61*$P$4))+IF(E53=2,(D61*$Q$4))+IF(E53=1,(D61*$R$4))</f>
        <v>9.0909090909090912E-2</v>
      </c>
      <c r="G61" s="117"/>
      <c r="H61" s="117"/>
      <c r="I61" s="117"/>
      <c r="J61" s="117"/>
      <c r="K61" s="117"/>
      <c r="L61" s="117"/>
      <c r="M61" s="117"/>
      <c r="N61" s="117"/>
      <c r="O61" s="117"/>
      <c r="P61" s="117"/>
      <c r="Q61" s="117"/>
      <c r="R61" s="117"/>
      <c r="S61" s="234" t="s">
        <v>156</v>
      </c>
      <c r="T61" s="235">
        <f t="shared" si="13"/>
        <v>1</v>
      </c>
      <c r="U61" s="236">
        <f t="shared" si="14"/>
        <v>9.0909090909090912E-2</v>
      </c>
    </row>
    <row r="62" spans="1:23" ht="15" hidden="1" customHeight="1" thickBot="1">
      <c r="A62" s="204"/>
      <c r="B62" s="126" t="s">
        <v>207</v>
      </c>
      <c r="C62" s="234" t="s">
        <v>156</v>
      </c>
      <c r="D62" s="116">
        <f>IF(C62="Sí",1)+IF(C62="No",0)</f>
        <v>1</v>
      </c>
      <c r="E62" s="207"/>
      <c r="F62" s="127">
        <f>IF(E53=0,(D62*$G$4))+IF(E53=11,(D62*$H$4))+IF(E53=10,(D62*$I$4))+IF(E53=9,(D62*$J$4))+IF(E53=8,(D62*$K$4))+IF(E53=7,(D62*$L$4))+IF(E53=6,(D62*$M$4))+IF(E53=5,(D62*$N$4))+IF(E53=4,(D62*$O$4))+IF(E53=3,(D62*$P$4))+IF(E53=2,(D62*$Q$4))+IF(E53=1,(D62*$R$4))</f>
        <v>9.0909090909090912E-2</v>
      </c>
      <c r="G62" s="117"/>
      <c r="H62" s="117"/>
      <c r="I62" s="117"/>
      <c r="J62" s="117"/>
      <c r="K62" s="117"/>
      <c r="L62" s="117"/>
      <c r="M62" s="117"/>
      <c r="N62" s="117"/>
      <c r="O62" s="117"/>
      <c r="P62" s="117"/>
      <c r="Q62" s="117"/>
      <c r="R62" s="117"/>
      <c r="S62" s="234" t="s">
        <v>156</v>
      </c>
      <c r="T62" s="235">
        <f t="shared" si="13"/>
        <v>1</v>
      </c>
      <c r="U62" s="236">
        <f t="shared" si="14"/>
        <v>9.0909090909090912E-2</v>
      </c>
    </row>
    <row r="63" spans="1:23" ht="28.95" customHeight="1" thickBot="1">
      <c r="A63" s="205"/>
      <c r="B63" s="126" t="s">
        <v>210</v>
      </c>
      <c r="C63" s="234" t="s">
        <v>156</v>
      </c>
      <c r="D63" s="116">
        <f t="shared" ref="D63" si="15">IF(C63="Sí",1)+IF(C63="No",0)</f>
        <v>1</v>
      </c>
      <c r="E63" s="208"/>
      <c r="F63" s="127">
        <f>IF(E53=0,(D63*$G$4))+IF(E53=11,(D63*$H$4))+IF(E53=10,(D63*$I$4))+IF(E53=9,(D63*$J$4))+IF(E53=8,(D63*$K$4))+IF(E53=7,(D63*$L$4))+IF(E53=6,(D63*$M$4))+IF(E53=5,(D63*$N$4))+IF(E53=4,(D63*$O$4))+IF(E53=3,(D63*$P$4))+IF(E53=2,(D63*$Q$4))+IF(E53=1,(D63*$R$4))</f>
        <v>9.0909090909090912E-2</v>
      </c>
      <c r="G63" s="117"/>
      <c r="H63" s="117"/>
      <c r="I63" s="117"/>
      <c r="J63" s="117"/>
      <c r="K63" s="117"/>
      <c r="L63" s="117"/>
      <c r="M63" s="117"/>
      <c r="N63" s="117"/>
      <c r="O63" s="117"/>
      <c r="P63" s="117"/>
      <c r="Q63" s="117"/>
      <c r="R63" s="117"/>
      <c r="S63" s="234" t="s">
        <v>156</v>
      </c>
      <c r="T63" s="235">
        <f t="shared" si="13"/>
        <v>1</v>
      </c>
      <c r="U63" s="236">
        <f t="shared" si="14"/>
        <v>9.0909090909090912E-2</v>
      </c>
      <c r="V63" s="226">
        <f>U64</f>
        <v>1.0000000000000002</v>
      </c>
      <c r="W63" s="227">
        <f>IF(U64&gt;=70%,(U64))+IF(U64&lt;=70%,70%)</f>
        <v>1.0000000000000002</v>
      </c>
    </row>
    <row r="64" spans="1:23">
      <c r="B64" s="139"/>
      <c r="C64" s="217"/>
      <c r="D64" s="5"/>
      <c r="E64" s="5"/>
      <c r="F64" s="5"/>
      <c r="G64" s="5"/>
      <c r="H64" s="5"/>
      <c r="I64" s="5"/>
      <c r="J64" s="5"/>
      <c r="K64" s="5"/>
      <c r="L64" s="5"/>
      <c r="M64" s="5"/>
      <c r="N64" s="5"/>
      <c r="O64" s="5"/>
      <c r="P64" s="56"/>
      <c r="Q64" s="56"/>
      <c r="R64" s="56"/>
      <c r="S64" s="217"/>
      <c r="T64" s="217"/>
      <c r="U64" s="228">
        <f>SUM(U53:U63)</f>
        <v>1.0000000000000002</v>
      </c>
    </row>
    <row r="65" spans="1:23">
      <c r="B65" s="140"/>
    </row>
    <row r="66" spans="1:23" ht="28.8">
      <c r="A66" s="6"/>
      <c r="B66" s="138"/>
      <c r="C66" s="211" t="s">
        <v>213</v>
      </c>
      <c r="D66" s="42"/>
      <c r="E66" s="42"/>
      <c r="F66" s="25" t="s">
        <v>229</v>
      </c>
      <c r="S66" s="211" t="s">
        <v>155</v>
      </c>
      <c r="U66" s="156" t="s">
        <v>222</v>
      </c>
    </row>
    <row r="67" spans="1:23" ht="28.8">
      <c r="A67" s="26" t="str">
        <f>'Tabla Resultados FC'!C58</f>
        <v>GDHE 1.5</v>
      </c>
      <c r="B67" s="30" t="str">
        <f>'Tabla Resultados FC'!D58</f>
        <v>Hacer las viviendas y edificios públicos inclusivos y adaptados a los impactos del cambio climático</v>
      </c>
      <c r="C67" s="212"/>
      <c r="D67" s="42"/>
      <c r="E67" s="42"/>
      <c r="F67" s="128">
        <v>1</v>
      </c>
      <c r="S67" s="212"/>
      <c r="U67" s="157"/>
    </row>
    <row r="68" spans="1:23">
      <c r="A68" s="6"/>
      <c r="B68" s="138"/>
      <c r="C68" s="213"/>
      <c r="D68" s="6"/>
      <c r="E68" s="6"/>
      <c r="F68" s="6"/>
      <c r="G68" s="125"/>
      <c r="H68" s="125"/>
      <c r="I68" s="125"/>
      <c r="J68" s="125"/>
      <c r="K68" s="125"/>
      <c r="L68" s="125"/>
      <c r="M68" s="125"/>
      <c r="N68" s="125"/>
      <c r="O68" s="125"/>
      <c r="P68" s="125"/>
      <c r="Q68" s="125"/>
      <c r="R68" s="125"/>
      <c r="S68" s="213"/>
      <c r="T68" s="213"/>
      <c r="U68" s="223"/>
    </row>
    <row r="69" spans="1:23" ht="28.95" customHeight="1">
      <c r="A69" s="203" t="s">
        <v>217</v>
      </c>
      <c r="B69" s="126" t="s">
        <v>200</v>
      </c>
      <c r="C69" s="234" t="s">
        <v>156</v>
      </c>
      <c r="D69" s="116">
        <f>IF(C69="Sí",1)+IF(C69="No",0)</f>
        <v>1</v>
      </c>
      <c r="E69" s="206">
        <f>(COUNTIF(D69:D79,"1"))</f>
        <v>11</v>
      </c>
      <c r="F69" s="127">
        <f>IF(E69=0,(D69*$G$4))+IF(E69=11,(D69*$H$4))+IF(E69=10,(D69*$I$4))+IF(E69=9,(D69*$J$4))+IF(E69=8,(D69*$K$4))+IF(E69=7,(D69*$L$4))+IF(E69=6,(D69*$M$4))+IF(E69=5,(D69*$N$4))+IF(E69=4,(D69*$O$4))+IF(E69=3,(D69*$P$4))+IF(E69=2,(D69*$Q$4))+IF(E69=1,(D69*$R$4))</f>
        <v>9.0909090909090912E-2</v>
      </c>
      <c r="G69" s="117">
        <v>0</v>
      </c>
      <c r="H69" s="117">
        <f>F67/11</f>
        <v>9.0909090909090912E-2</v>
      </c>
      <c r="I69" s="117">
        <f>F67/10</f>
        <v>0.1</v>
      </c>
      <c r="J69" s="117">
        <f>F67/9</f>
        <v>0.1111111111111111</v>
      </c>
      <c r="K69" s="117">
        <f>F67/8</f>
        <v>0.125</v>
      </c>
      <c r="L69" s="117">
        <f>F67/7</f>
        <v>0.14285714285714285</v>
      </c>
      <c r="M69" s="117">
        <f>F67/6</f>
        <v>0.16666666666666666</v>
      </c>
      <c r="N69" s="117">
        <f>F67/5</f>
        <v>0.2</v>
      </c>
      <c r="O69" s="117">
        <f>F67/4</f>
        <v>0.25</v>
      </c>
      <c r="P69" s="117">
        <f>F67/3</f>
        <v>0.33333333333333331</v>
      </c>
      <c r="Q69" s="117">
        <f>F67/2</f>
        <v>0.5</v>
      </c>
      <c r="R69" s="117">
        <f>F67/1</f>
        <v>1</v>
      </c>
      <c r="S69" s="234" t="s">
        <v>156</v>
      </c>
      <c r="T69" s="235">
        <f>IF(S69="Sí",1)+IF(S69="No",0)</f>
        <v>1</v>
      </c>
      <c r="U69" s="236">
        <f>F69*T69</f>
        <v>9.0909090909090912E-2</v>
      </c>
    </row>
    <row r="70" spans="1:23" ht="14.4" hidden="1" customHeight="1">
      <c r="A70" s="204"/>
      <c r="B70" s="126" t="s">
        <v>204</v>
      </c>
      <c r="C70" s="234" t="s">
        <v>156</v>
      </c>
      <c r="D70" s="116">
        <f t="shared" ref="D70:D74" si="16">IF(C70="Sí",1)+IF(C70="No",0)</f>
        <v>1</v>
      </c>
      <c r="E70" s="207"/>
      <c r="F70" s="127">
        <f>IF(E69=0,(D70*$G$4))+IF(E69=11,(D70*$H$4))+IF(E69=10,(D70*$I$4))+IF(E69=9,(D70*$J$4))+IF(E69=8,(D70*$K$4))+IF(E69=7,(D70*$L$4))+IF(E69=6,(D70*$M$4))+IF(E69=5,(D70*$N$4))+IF(E69=4,(D70*$O$4))+IF(E69=3,(D70*$P$4))+IF(E69=2,(D70*$Q$4))+IF(E69=1,(D70*$R$4))</f>
        <v>9.0909090909090912E-2</v>
      </c>
      <c r="G70" s="117"/>
      <c r="H70" s="117"/>
      <c r="I70" s="117"/>
      <c r="J70" s="117"/>
      <c r="K70" s="117"/>
      <c r="L70" s="117"/>
      <c r="M70" s="117"/>
      <c r="N70" s="117"/>
      <c r="O70" s="117"/>
      <c r="P70" s="117"/>
      <c r="Q70" s="117"/>
      <c r="R70" s="117"/>
      <c r="S70" s="234" t="s">
        <v>156</v>
      </c>
      <c r="T70" s="235">
        <f t="shared" ref="T70:T79" si="17">IF(S70="Sí",1)+IF(S70="No",0)</f>
        <v>1</v>
      </c>
      <c r="U70" s="236">
        <f t="shared" ref="U70:U79" si="18">F70*T70</f>
        <v>9.0909090909090912E-2</v>
      </c>
    </row>
    <row r="71" spans="1:23" ht="28.8">
      <c r="A71" s="205"/>
      <c r="B71" s="126" t="s">
        <v>208</v>
      </c>
      <c r="C71" s="234" t="s">
        <v>156</v>
      </c>
      <c r="D71" s="116">
        <f t="shared" si="16"/>
        <v>1</v>
      </c>
      <c r="E71" s="207"/>
      <c r="F71" s="127">
        <f>IF(E69=0,(D71*$G$4))+IF(E69=11,(D71*$H$4))+IF(E69=10,(D71*$I$4))+IF(E69=9,(D71*$J$4))+IF(E69=8,(D71*$K$4))+IF(E69=7,(D71*$L$4))+IF(E69=6,(D71*$M$4))+IF(E69=5,(D71*$N$4))+IF(E69=4,(D71*$O$4))+IF(E69=3,(D71*$P$4))+IF(E69=2,(D71*$Q$4))+IF(E69=1,(D71*$R$4))</f>
        <v>9.0909090909090912E-2</v>
      </c>
      <c r="G71" s="117"/>
      <c r="H71" s="117"/>
      <c r="I71" s="117"/>
      <c r="J71" s="117"/>
      <c r="K71" s="117"/>
      <c r="L71" s="117"/>
      <c r="M71" s="117"/>
      <c r="N71" s="117"/>
      <c r="O71" s="117"/>
      <c r="P71" s="117"/>
      <c r="Q71" s="117"/>
      <c r="R71" s="117"/>
      <c r="S71" s="234" t="s">
        <v>156</v>
      </c>
      <c r="T71" s="235">
        <f t="shared" si="17"/>
        <v>1</v>
      </c>
      <c r="U71" s="236">
        <f t="shared" si="18"/>
        <v>9.0909090909090912E-2</v>
      </c>
    </row>
    <row r="72" spans="1:23" ht="14.4" customHeight="1">
      <c r="A72" s="203" t="s">
        <v>218</v>
      </c>
      <c r="B72" s="126" t="s">
        <v>201</v>
      </c>
      <c r="C72" s="234" t="s">
        <v>156</v>
      </c>
      <c r="D72" s="116">
        <f t="shared" si="16"/>
        <v>1</v>
      </c>
      <c r="E72" s="207"/>
      <c r="F72" s="127">
        <f>IF(E69=0,(D72*$G$4))+IF(E69=11,(D72*$H$4))+IF(E69=10,(D72*$I$4))+IF(E69=9,(D72*$J$4))+IF(E69=8,(D72*$K$4))+IF(E69=7,(D72*$L$4))+IF(E69=6,(D72*$M$4))+IF(E69=5,(D72*$N$4))+IF(E69=4,(D72*$O$4))+IF(E69=3,(D72*$P$4))+IF(E69=2,(D72*$Q$4))+IF(E69=1,(D72*$R$4))</f>
        <v>9.0909090909090912E-2</v>
      </c>
      <c r="G72" s="117"/>
      <c r="H72" s="117"/>
      <c r="I72" s="117"/>
      <c r="J72" s="117"/>
      <c r="K72" s="117"/>
      <c r="L72" s="117"/>
      <c r="M72" s="117"/>
      <c r="N72" s="117"/>
      <c r="O72" s="117"/>
      <c r="P72" s="117"/>
      <c r="Q72" s="117"/>
      <c r="R72" s="117"/>
      <c r="S72" s="234" t="s">
        <v>156</v>
      </c>
      <c r="T72" s="235">
        <f t="shared" si="17"/>
        <v>1</v>
      </c>
      <c r="U72" s="236">
        <f t="shared" si="18"/>
        <v>9.0909090909090912E-2</v>
      </c>
    </row>
    <row r="73" spans="1:23" ht="14.4" customHeight="1">
      <c r="A73" s="204"/>
      <c r="B73" s="126" t="s">
        <v>205</v>
      </c>
      <c r="C73" s="234" t="s">
        <v>156</v>
      </c>
      <c r="D73" s="116">
        <f t="shared" si="16"/>
        <v>1</v>
      </c>
      <c r="E73" s="207"/>
      <c r="F73" s="127">
        <f>IF(E69=0,(D73*$G$4))+IF(E69=11,(D73*$H$4))+IF(E69=10,(D73*$I$4))+IF(E69=9,(D73*$J$4))+IF(E69=8,(D73*$K$4))+IF(E69=7,(D73*$L$4))+IF(E69=6,(D73*$M$4))+IF(E69=5,(D73*$N$4))+IF(E69=4,(D73*$O$4))+IF(E69=3,(D73*$P$4))+IF(E69=2,(D73*$Q$4))+IF(E69=1,(D73*$R$4))</f>
        <v>9.0909090909090912E-2</v>
      </c>
      <c r="G73" s="117"/>
      <c r="H73" s="117"/>
      <c r="I73" s="117"/>
      <c r="J73" s="117"/>
      <c r="K73" s="117"/>
      <c r="L73" s="117"/>
      <c r="M73" s="117"/>
      <c r="N73" s="117"/>
      <c r="O73" s="117"/>
      <c r="P73" s="117"/>
      <c r="Q73" s="117"/>
      <c r="R73" s="117"/>
      <c r="S73" s="234" t="s">
        <v>156</v>
      </c>
      <c r="T73" s="235">
        <f t="shared" si="17"/>
        <v>1</v>
      </c>
      <c r="U73" s="236">
        <f t="shared" si="18"/>
        <v>9.0909090909090912E-2</v>
      </c>
    </row>
    <row r="74" spans="1:23" ht="14.4" customHeight="1">
      <c r="A74" s="205"/>
      <c r="B74" s="126" t="s">
        <v>209</v>
      </c>
      <c r="C74" s="234" t="s">
        <v>156</v>
      </c>
      <c r="D74" s="116">
        <f t="shared" si="16"/>
        <v>1</v>
      </c>
      <c r="E74" s="207"/>
      <c r="F74" s="127">
        <f>IF(E69=0,(D74*$G$4))+IF(E69=11,(D74*$H$4))+IF(E69=10,(D74*$I$4))+IF(E69=9,(D74*$J$4))+IF(E69=8,(D74*$K$4))+IF(E69=7,(D74*$L$4))+IF(E69=6,(D74*$M$4))+IF(E69=5,(D74*$N$4))+IF(E69=4,(D74*$O$4))+IF(E69=3,(D74*$P$4))+IF(E69=2,(D74*$Q$4))+IF(E69=1,(D74*$R$4))</f>
        <v>9.0909090909090912E-2</v>
      </c>
      <c r="G74" s="117"/>
      <c r="H74" s="117"/>
      <c r="I74" s="117"/>
      <c r="J74" s="117"/>
      <c r="K74" s="117"/>
      <c r="L74" s="117"/>
      <c r="M74" s="117"/>
      <c r="N74" s="117"/>
      <c r="O74" s="117"/>
      <c r="P74" s="117"/>
      <c r="Q74" s="117"/>
      <c r="R74" s="117"/>
      <c r="S74" s="234" t="s">
        <v>156</v>
      </c>
      <c r="T74" s="235">
        <f t="shared" si="17"/>
        <v>1</v>
      </c>
      <c r="U74" s="236">
        <f t="shared" si="18"/>
        <v>9.0909090909090912E-2</v>
      </c>
    </row>
    <row r="75" spans="1:23" ht="14.4" customHeight="1">
      <c r="A75" s="203" t="s">
        <v>219</v>
      </c>
      <c r="B75" s="126" t="s">
        <v>202</v>
      </c>
      <c r="C75" s="234" t="s">
        <v>156</v>
      </c>
      <c r="D75" s="116">
        <f>IF(C75="Sí",1)+IF(C75="No",0)</f>
        <v>1</v>
      </c>
      <c r="E75" s="207"/>
      <c r="F75" s="127">
        <f>IF(E69=0,(D75*$G$4))+IF(E69=11,(D75*$H$4))+IF(E69=10,(D75*$I$4))+IF(E69=9,(D75*$J$4))+IF(E69=8,(D75*$K$4))+IF(E69=7,(D75*$L$4))+IF(E69=6,(D75*$M$4))+IF(E69=5,(D75*$N$4))+IF(E69=4,(D75*$O$4))+IF(E69=3,(D75*$P$4))+IF(E69=2,(D75*$Q$4))+IF(E69=1,(D75*$R$4))</f>
        <v>9.0909090909090912E-2</v>
      </c>
      <c r="G75" s="117"/>
      <c r="H75" s="117"/>
      <c r="I75" s="117"/>
      <c r="J75" s="117"/>
      <c r="K75" s="117"/>
      <c r="L75" s="117"/>
      <c r="M75" s="117"/>
      <c r="N75" s="117"/>
      <c r="O75" s="117"/>
      <c r="P75" s="117"/>
      <c r="Q75" s="117"/>
      <c r="R75" s="117"/>
      <c r="S75" s="234" t="s">
        <v>156</v>
      </c>
      <c r="T75" s="235">
        <f t="shared" si="17"/>
        <v>1</v>
      </c>
      <c r="U75" s="236">
        <f t="shared" si="18"/>
        <v>9.0909090909090912E-2</v>
      </c>
    </row>
    <row r="76" spans="1:23" ht="14.4" customHeight="1">
      <c r="A76" s="205"/>
      <c r="B76" s="126" t="s">
        <v>206</v>
      </c>
      <c r="C76" s="234" t="s">
        <v>156</v>
      </c>
      <c r="D76" s="116">
        <f>IF(C76="Sí",1)+IF(C76="No",0)</f>
        <v>1</v>
      </c>
      <c r="E76" s="207"/>
      <c r="F76" s="127">
        <f>IF(E69=0,(D76*$G$4))+IF(E69=11,(D76*$H$4))+IF(E69=10,(D76*$I$4))+IF(E69=9,(D76*$J$4))+IF(E69=8,(D76*$K$4))+IF(E69=7,(D76*$L$4))+IF(E69=6,(D76*$M$4))+IF(E69=5,(D76*$N$4))+IF(E69=4,(D76*$O$4))+IF(E69=3,(D76*$P$4))+IF(E69=2,(D76*$Q$4))+IF(E69=1,(D76*$R$4))</f>
        <v>9.0909090909090912E-2</v>
      </c>
      <c r="G76" s="117"/>
      <c r="H76" s="117"/>
      <c r="I76" s="117"/>
      <c r="J76" s="117"/>
      <c r="K76" s="117"/>
      <c r="L76" s="117"/>
      <c r="M76" s="117"/>
      <c r="N76" s="117"/>
      <c r="O76" s="117"/>
      <c r="P76" s="117"/>
      <c r="Q76" s="117"/>
      <c r="R76" s="117"/>
      <c r="S76" s="234" t="s">
        <v>156</v>
      </c>
      <c r="T76" s="235">
        <f t="shared" si="17"/>
        <v>1</v>
      </c>
      <c r="U76" s="236">
        <f t="shared" si="18"/>
        <v>9.0909090909090912E-2</v>
      </c>
    </row>
    <row r="77" spans="1:23" ht="28.95" customHeight="1" thickBot="1">
      <c r="A77" s="203" t="s">
        <v>220</v>
      </c>
      <c r="B77" s="126" t="s">
        <v>203</v>
      </c>
      <c r="C77" s="234" t="s">
        <v>156</v>
      </c>
      <c r="D77" s="116">
        <f>IF(C77="Sí",1)+IF(C77="No",0)</f>
        <v>1</v>
      </c>
      <c r="E77" s="207"/>
      <c r="F77" s="127">
        <f>IF(E69=0,(D77*$G$4))+IF(E69=11,(D77*$H$4))+IF(E69=10,(D77*$I$4))+IF(E69=9,(D77*$J$4))+IF(E69=8,(D77*$K$4))+IF(E69=7,(D77*$L$4))+IF(E69=6,(D77*$M$4))+IF(E69=5,(D77*$N$4))+IF(E69=4,(D77*$O$4))+IF(E69=3,(D77*$P$4))+IF(E69=2,(D77*$Q$4))+IF(E69=1,(D77*$R$4))</f>
        <v>9.0909090909090912E-2</v>
      </c>
      <c r="G77" s="117"/>
      <c r="H77" s="117"/>
      <c r="I77" s="117"/>
      <c r="J77" s="117"/>
      <c r="K77" s="117"/>
      <c r="L77" s="117"/>
      <c r="M77" s="117"/>
      <c r="N77" s="117"/>
      <c r="O77" s="117"/>
      <c r="P77" s="117"/>
      <c r="Q77" s="117"/>
      <c r="R77" s="117"/>
      <c r="S77" s="234" t="s">
        <v>156</v>
      </c>
      <c r="T77" s="235">
        <f t="shared" si="17"/>
        <v>1</v>
      </c>
      <c r="U77" s="236">
        <f t="shared" si="18"/>
        <v>9.0909090909090912E-2</v>
      </c>
    </row>
    <row r="78" spans="1:23" ht="15" hidden="1" customHeight="1" thickBot="1">
      <c r="A78" s="204"/>
      <c r="B78" s="126" t="s">
        <v>207</v>
      </c>
      <c r="C78" s="234" t="s">
        <v>156</v>
      </c>
      <c r="D78" s="116">
        <f>IF(C78="Sí",1)+IF(C78="No",0)</f>
        <v>1</v>
      </c>
      <c r="E78" s="207"/>
      <c r="F78" s="127">
        <f>IF(E69=0,(D78*$G$4))+IF(E69=11,(D78*$H$4))+IF(E69=10,(D78*$I$4))+IF(E69=9,(D78*$J$4))+IF(E69=8,(D78*$K$4))+IF(E69=7,(D78*$L$4))+IF(E69=6,(D78*$M$4))+IF(E69=5,(D78*$N$4))+IF(E69=4,(D78*$O$4))+IF(E69=3,(D78*$P$4))+IF(E69=2,(D78*$Q$4))+IF(E69=1,(D78*$R$4))</f>
        <v>9.0909090909090912E-2</v>
      </c>
      <c r="G78" s="117"/>
      <c r="H78" s="117"/>
      <c r="I78" s="117"/>
      <c r="J78" s="117"/>
      <c r="K78" s="117"/>
      <c r="L78" s="117"/>
      <c r="M78" s="117"/>
      <c r="N78" s="117"/>
      <c r="O78" s="117"/>
      <c r="P78" s="117"/>
      <c r="Q78" s="117"/>
      <c r="R78" s="117"/>
      <c r="S78" s="234" t="s">
        <v>156</v>
      </c>
      <c r="T78" s="235">
        <f t="shared" si="17"/>
        <v>1</v>
      </c>
      <c r="U78" s="236">
        <f t="shared" si="18"/>
        <v>9.0909090909090912E-2</v>
      </c>
    </row>
    <row r="79" spans="1:23" ht="28.95" customHeight="1" thickBot="1">
      <c r="A79" s="205"/>
      <c r="B79" s="126" t="s">
        <v>210</v>
      </c>
      <c r="C79" s="234" t="s">
        <v>156</v>
      </c>
      <c r="D79" s="116">
        <f t="shared" ref="D79" si="19">IF(C79="Sí",1)+IF(C79="No",0)</f>
        <v>1</v>
      </c>
      <c r="E79" s="208"/>
      <c r="F79" s="127">
        <f>IF(E69=0,(D79*$G$4))+IF(E69=11,(D79*$H$4))+IF(E69=10,(D79*$I$4))+IF(E69=9,(D79*$J$4))+IF(E69=8,(D79*$K$4))+IF(E69=7,(D79*$L$4))+IF(E69=6,(D79*$M$4))+IF(E69=5,(D79*$N$4))+IF(E69=4,(D79*$O$4))+IF(E69=3,(D79*$P$4))+IF(E69=2,(D79*$Q$4))+IF(E69=1,(D79*$R$4))</f>
        <v>9.0909090909090912E-2</v>
      </c>
      <c r="G79" s="117"/>
      <c r="H79" s="117"/>
      <c r="I79" s="117"/>
      <c r="J79" s="117"/>
      <c r="K79" s="117"/>
      <c r="L79" s="117"/>
      <c r="M79" s="117"/>
      <c r="N79" s="117"/>
      <c r="O79" s="117"/>
      <c r="P79" s="117"/>
      <c r="Q79" s="117"/>
      <c r="R79" s="117"/>
      <c r="S79" s="234" t="s">
        <v>156</v>
      </c>
      <c r="T79" s="235">
        <f t="shared" si="17"/>
        <v>1</v>
      </c>
      <c r="U79" s="236">
        <f t="shared" si="18"/>
        <v>9.0909090909090912E-2</v>
      </c>
      <c r="V79" s="226">
        <f>U80</f>
        <v>1.0000000000000002</v>
      </c>
      <c r="W79" s="227">
        <f>IF(U80&gt;=70%,(U80))+IF(U80&lt;=70%,70%)</f>
        <v>1.0000000000000002</v>
      </c>
    </row>
    <row r="80" spans="1:23">
      <c r="B80" s="139"/>
      <c r="C80" s="217"/>
      <c r="D80" s="5"/>
      <c r="E80" s="5"/>
      <c r="F80" s="5"/>
      <c r="G80" s="5"/>
      <c r="H80" s="5"/>
      <c r="I80" s="5"/>
      <c r="J80" s="5"/>
      <c r="K80" s="5"/>
      <c r="L80" s="5"/>
      <c r="M80" s="5"/>
      <c r="N80" s="5"/>
      <c r="O80" s="5"/>
      <c r="P80" s="56"/>
      <c r="Q80" s="56"/>
      <c r="R80" s="56"/>
      <c r="S80" s="217"/>
      <c r="T80" s="217"/>
      <c r="U80" s="228">
        <f>SUM(U69:U79)</f>
        <v>1.0000000000000002</v>
      </c>
    </row>
    <row r="81" spans="1:23">
      <c r="B81" s="140"/>
    </row>
    <row r="82" spans="1:23" ht="28.8">
      <c r="A82" s="6"/>
      <c r="B82" s="138"/>
      <c r="C82" s="211" t="s">
        <v>213</v>
      </c>
      <c r="D82" s="42"/>
      <c r="E82" s="42"/>
      <c r="F82" s="25" t="s">
        <v>229</v>
      </c>
      <c r="S82" s="211" t="s">
        <v>155</v>
      </c>
      <c r="U82" s="156" t="s">
        <v>222</v>
      </c>
    </row>
    <row r="83" spans="1:23" ht="43.2">
      <c r="A83" s="26" t="str">
        <f>'Tabla Resultados FC'!C59</f>
        <v>GDHE 1.6</v>
      </c>
      <c r="B83" s="30" t="str">
        <f>'Tabla Resultados FC'!D59</f>
        <v>Ejecutar/adaptar el espacio urbano y el entorno construido a los criterios del urbanismo de género inclusivo, atendiendo a la diversidad funcional, la edad, el origen</v>
      </c>
      <c r="C83" s="212"/>
      <c r="D83" s="42"/>
      <c r="E83" s="42"/>
      <c r="F83" s="128">
        <v>1</v>
      </c>
      <c r="S83" s="212"/>
      <c r="U83" s="157"/>
    </row>
    <row r="84" spans="1:23">
      <c r="A84" s="6"/>
      <c r="B84" s="138"/>
      <c r="C84" s="213"/>
      <c r="D84" s="6"/>
      <c r="E84" s="6"/>
      <c r="F84" s="6"/>
      <c r="G84" s="125"/>
      <c r="H84" s="125"/>
      <c r="I84" s="125"/>
      <c r="J84" s="125"/>
      <c r="K84" s="125"/>
      <c r="L84" s="125"/>
      <c r="M84" s="125"/>
      <c r="N84" s="125"/>
      <c r="O84" s="125"/>
      <c r="P84" s="125"/>
      <c r="Q84" s="125"/>
      <c r="R84" s="125"/>
      <c r="S84" s="213"/>
      <c r="T84" s="213"/>
      <c r="U84" s="223"/>
    </row>
    <row r="85" spans="1:23" ht="28.95" customHeight="1">
      <c r="A85" s="203" t="s">
        <v>217</v>
      </c>
      <c r="B85" s="126" t="s">
        <v>200</v>
      </c>
      <c r="C85" s="234" t="s">
        <v>156</v>
      </c>
      <c r="D85" s="116">
        <f>IF(C85="Sí",1)+IF(C85="No",0)</f>
        <v>1</v>
      </c>
      <c r="E85" s="206">
        <f>(COUNTIF(D85:D95,"1"))</f>
        <v>11</v>
      </c>
      <c r="F85" s="127">
        <f>IF(E85=0,(D85*$G$4))+IF(E85=11,(D85*$H$4))+IF(E85=10,(D85*$I$4))+IF(E85=9,(D85*$J$4))+IF(E85=8,(D85*$K$4))+IF(E85=7,(D85*$L$4))+IF(E85=6,(D85*$M$4))+IF(E85=5,(D85*$N$4))+IF(E85=4,(D85*$O$4))+IF(E85=3,(D85*$P$4))+IF(E85=2,(D85*$Q$4))+IF(E85=1,(D85*$R$4))</f>
        <v>9.0909090909090912E-2</v>
      </c>
      <c r="G85" s="117">
        <v>0</v>
      </c>
      <c r="H85" s="117">
        <f>F83/11</f>
        <v>9.0909090909090912E-2</v>
      </c>
      <c r="I85" s="117">
        <f>F83/10</f>
        <v>0.1</v>
      </c>
      <c r="J85" s="117">
        <f>F83/9</f>
        <v>0.1111111111111111</v>
      </c>
      <c r="K85" s="117">
        <f>F83/8</f>
        <v>0.125</v>
      </c>
      <c r="L85" s="117">
        <f>F83/7</f>
        <v>0.14285714285714285</v>
      </c>
      <c r="M85" s="117">
        <f>F83/6</f>
        <v>0.16666666666666666</v>
      </c>
      <c r="N85" s="117">
        <f>F83/5</f>
        <v>0.2</v>
      </c>
      <c r="O85" s="117">
        <f>F83/4</f>
        <v>0.25</v>
      </c>
      <c r="P85" s="117">
        <f>F83/3</f>
        <v>0.33333333333333331</v>
      </c>
      <c r="Q85" s="117">
        <f>F83/2</f>
        <v>0.5</v>
      </c>
      <c r="R85" s="117">
        <f>F83/1</f>
        <v>1</v>
      </c>
      <c r="S85" s="234" t="s">
        <v>156</v>
      </c>
      <c r="T85" s="235">
        <f>IF(S85="Sí",1)+IF(S85="No",0)</f>
        <v>1</v>
      </c>
      <c r="U85" s="236">
        <f>F85*T85</f>
        <v>9.0909090909090912E-2</v>
      </c>
    </row>
    <row r="86" spans="1:23" ht="14.4" hidden="1" customHeight="1">
      <c r="A86" s="204"/>
      <c r="B86" s="126" t="s">
        <v>204</v>
      </c>
      <c r="C86" s="234" t="s">
        <v>156</v>
      </c>
      <c r="D86" s="116">
        <f t="shared" ref="D86:D90" si="20">IF(C86="Sí",1)+IF(C86="No",0)</f>
        <v>1</v>
      </c>
      <c r="E86" s="207"/>
      <c r="F86" s="127">
        <f>IF(E85=0,(D86*$G$4))+IF(E85=11,(D86*$H$4))+IF(E85=10,(D86*$I$4))+IF(E85=9,(D86*$J$4))+IF(E85=8,(D86*$K$4))+IF(E85=7,(D86*$L$4))+IF(E85=6,(D86*$M$4))+IF(E85=5,(D86*$N$4))+IF(E85=4,(D86*$O$4))+IF(E85=3,(D86*$P$4))+IF(E85=2,(D86*$Q$4))+IF(E85=1,(D86*$R$4))</f>
        <v>9.0909090909090912E-2</v>
      </c>
      <c r="G86" s="117"/>
      <c r="H86" s="117"/>
      <c r="I86" s="117"/>
      <c r="J86" s="117"/>
      <c r="K86" s="117"/>
      <c r="L86" s="117"/>
      <c r="M86" s="117"/>
      <c r="N86" s="117"/>
      <c r="O86" s="117"/>
      <c r="P86" s="117"/>
      <c r="Q86" s="117"/>
      <c r="R86" s="117"/>
      <c r="S86" s="234" t="s">
        <v>156</v>
      </c>
      <c r="T86" s="235">
        <f t="shared" ref="T86:T95" si="21">IF(S86="Sí",1)+IF(S86="No",0)</f>
        <v>1</v>
      </c>
      <c r="U86" s="236">
        <f t="shared" ref="U86:U95" si="22">F86*T86</f>
        <v>9.0909090909090912E-2</v>
      </c>
    </row>
    <row r="87" spans="1:23" ht="28.8">
      <c r="A87" s="205"/>
      <c r="B87" s="126" t="s">
        <v>208</v>
      </c>
      <c r="C87" s="234" t="s">
        <v>156</v>
      </c>
      <c r="D87" s="116">
        <f t="shared" si="20"/>
        <v>1</v>
      </c>
      <c r="E87" s="207"/>
      <c r="F87" s="127">
        <f>IF(E85=0,(D87*$G$4))+IF(E85=11,(D87*$H$4))+IF(E85=10,(D87*$I$4))+IF(E85=9,(D87*$J$4))+IF(E85=8,(D87*$K$4))+IF(E85=7,(D87*$L$4))+IF(E85=6,(D87*$M$4))+IF(E85=5,(D87*$N$4))+IF(E85=4,(D87*$O$4))+IF(E85=3,(D87*$P$4))+IF(E85=2,(D87*$Q$4))+IF(E85=1,(D87*$R$4))</f>
        <v>9.0909090909090912E-2</v>
      </c>
      <c r="G87" s="117"/>
      <c r="H87" s="117"/>
      <c r="I87" s="117"/>
      <c r="J87" s="117"/>
      <c r="K87" s="117"/>
      <c r="L87" s="117"/>
      <c r="M87" s="117"/>
      <c r="N87" s="117"/>
      <c r="O87" s="117"/>
      <c r="P87" s="117"/>
      <c r="Q87" s="117"/>
      <c r="R87" s="117"/>
      <c r="S87" s="234" t="s">
        <v>156</v>
      </c>
      <c r="T87" s="235">
        <f t="shared" si="21"/>
        <v>1</v>
      </c>
      <c r="U87" s="236">
        <f t="shared" si="22"/>
        <v>9.0909090909090912E-2</v>
      </c>
    </row>
    <row r="88" spans="1:23" ht="14.4" customHeight="1">
      <c r="A88" s="203" t="s">
        <v>218</v>
      </c>
      <c r="B88" s="126" t="s">
        <v>201</v>
      </c>
      <c r="C88" s="234" t="s">
        <v>156</v>
      </c>
      <c r="D88" s="116">
        <f t="shared" si="20"/>
        <v>1</v>
      </c>
      <c r="E88" s="207"/>
      <c r="F88" s="127">
        <f>IF(E85=0,(D88*$G$4))+IF(E85=11,(D88*$H$4))+IF(E85=10,(D88*$I$4))+IF(E85=9,(D88*$J$4))+IF(E85=8,(D88*$K$4))+IF(E85=7,(D88*$L$4))+IF(E85=6,(D88*$M$4))+IF(E85=5,(D88*$N$4))+IF(E85=4,(D88*$O$4))+IF(E85=3,(D88*$P$4))+IF(E85=2,(D88*$Q$4))+IF(E85=1,(D88*$R$4))</f>
        <v>9.0909090909090912E-2</v>
      </c>
      <c r="G88" s="117"/>
      <c r="H88" s="117"/>
      <c r="I88" s="117"/>
      <c r="J88" s="117"/>
      <c r="K88" s="117"/>
      <c r="L88" s="117"/>
      <c r="M88" s="117"/>
      <c r="N88" s="117"/>
      <c r="O88" s="117"/>
      <c r="P88" s="117"/>
      <c r="Q88" s="117"/>
      <c r="R88" s="117"/>
      <c r="S88" s="234" t="s">
        <v>156</v>
      </c>
      <c r="T88" s="235">
        <f t="shared" si="21"/>
        <v>1</v>
      </c>
      <c r="U88" s="236">
        <f t="shared" si="22"/>
        <v>9.0909090909090912E-2</v>
      </c>
    </row>
    <row r="89" spans="1:23" ht="14.4" customHeight="1">
      <c r="A89" s="204"/>
      <c r="B89" s="126" t="s">
        <v>205</v>
      </c>
      <c r="C89" s="234" t="s">
        <v>156</v>
      </c>
      <c r="D89" s="116">
        <f t="shared" si="20"/>
        <v>1</v>
      </c>
      <c r="E89" s="207"/>
      <c r="F89" s="127">
        <f>IF(E85=0,(D89*$G$4))+IF(E85=11,(D89*$H$4))+IF(E85=10,(D89*$I$4))+IF(E85=9,(D89*$J$4))+IF(E85=8,(D89*$K$4))+IF(E85=7,(D89*$L$4))+IF(E85=6,(D89*$M$4))+IF(E85=5,(D89*$N$4))+IF(E85=4,(D89*$O$4))+IF(E85=3,(D89*$P$4))+IF(E85=2,(D89*$Q$4))+IF(E85=1,(D89*$R$4))</f>
        <v>9.0909090909090912E-2</v>
      </c>
      <c r="G89" s="117"/>
      <c r="H89" s="117"/>
      <c r="I89" s="117"/>
      <c r="J89" s="117"/>
      <c r="K89" s="117"/>
      <c r="L89" s="117"/>
      <c r="M89" s="117"/>
      <c r="N89" s="117"/>
      <c r="O89" s="117"/>
      <c r="P89" s="117"/>
      <c r="Q89" s="117"/>
      <c r="R89" s="117"/>
      <c r="S89" s="234" t="s">
        <v>156</v>
      </c>
      <c r="T89" s="235">
        <f t="shared" si="21"/>
        <v>1</v>
      </c>
      <c r="U89" s="236">
        <f t="shared" si="22"/>
        <v>9.0909090909090912E-2</v>
      </c>
    </row>
    <row r="90" spans="1:23" ht="14.4" customHeight="1">
      <c r="A90" s="205"/>
      <c r="B90" s="126" t="s">
        <v>209</v>
      </c>
      <c r="C90" s="234" t="s">
        <v>156</v>
      </c>
      <c r="D90" s="116">
        <f t="shared" si="20"/>
        <v>1</v>
      </c>
      <c r="E90" s="207"/>
      <c r="F90" s="127">
        <f>IF(E85=0,(D90*$G$4))+IF(E85=11,(D90*$H$4))+IF(E85=10,(D90*$I$4))+IF(E85=9,(D90*$J$4))+IF(E85=8,(D90*$K$4))+IF(E85=7,(D90*$L$4))+IF(E85=6,(D90*$M$4))+IF(E85=5,(D90*$N$4))+IF(E85=4,(D90*$O$4))+IF(E85=3,(D90*$P$4))+IF(E85=2,(D90*$Q$4))+IF(E85=1,(D90*$R$4))</f>
        <v>9.0909090909090912E-2</v>
      </c>
      <c r="G90" s="117"/>
      <c r="H90" s="117"/>
      <c r="I90" s="117"/>
      <c r="J90" s="117"/>
      <c r="K90" s="117"/>
      <c r="L90" s="117"/>
      <c r="M90" s="117"/>
      <c r="N90" s="117"/>
      <c r="O90" s="117"/>
      <c r="P90" s="117"/>
      <c r="Q90" s="117"/>
      <c r="R90" s="117"/>
      <c r="S90" s="234" t="s">
        <v>156</v>
      </c>
      <c r="T90" s="235">
        <f t="shared" si="21"/>
        <v>1</v>
      </c>
      <c r="U90" s="236">
        <f t="shared" si="22"/>
        <v>9.0909090909090912E-2</v>
      </c>
    </row>
    <row r="91" spans="1:23" ht="14.4" customHeight="1">
      <c r="A91" s="203" t="s">
        <v>219</v>
      </c>
      <c r="B91" s="126" t="s">
        <v>202</v>
      </c>
      <c r="C91" s="234" t="s">
        <v>156</v>
      </c>
      <c r="D91" s="116">
        <f>IF(C91="Sí",1)+IF(C91="No",0)</f>
        <v>1</v>
      </c>
      <c r="E91" s="207"/>
      <c r="F91" s="127">
        <f>IF(E85=0,(D91*$G$4))+IF(E85=11,(D91*$H$4))+IF(E85=10,(D91*$I$4))+IF(E85=9,(D91*$J$4))+IF(E85=8,(D91*$K$4))+IF(E85=7,(D91*$L$4))+IF(E85=6,(D91*$M$4))+IF(E85=5,(D91*$N$4))+IF(E85=4,(D91*$O$4))+IF(E85=3,(D91*$P$4))+IF(E85=2,(D91*$Q$4))+IF(E85=1,(D91*$R$4))</f>
        <v>9.0909090909090912E-2</v>
      </c>
      <c r="G91" s="117"/>
      <c r="H91" s="117"/>
      <c r="I91" s="117"/>
      <c r="J91" s="117"/>
      <c r="K91" s="117"/>
      <c r="L91" s="117"/>
      <c r="M91" s="117"/>
      <c r="N91" s="117"/>
      <c r="O91" s="117"/>
      <c r="P91" s="117"/>
      <c r="Q91" s="117"/>
      <c r="R91" s="117"/>
      <c r="S91" s="234" t="s">
        <v>156</v>
      </c>
      <c r="T91" s="235">
        <f t="shared" si="21"/>
        <v>1</v>
      </c>
      <c r="U91" s="236">
        <f t="shared" si="22"/>
        <v>9.0909090909090912E-2</v>
      </c>
    </row>
    <row r="92" spans="1:23" ht="14.4" customHeight="1">
      <c r="A92" s="205"/>
      <c r="B92" s="126" t="s">
        <v>206</v>
      </c>
      <c r="C92" s="234" t="s">
        <v>156</v>
      </c>
      <c r="D92" s="116">
        <f>IF(C92="Sí",1)+IF(C92="No",0)</f>
        <v>1</v>
      </c>
      <c r="E92" s="207"/>
      <c r="F92" s="127">
        <f>IF(E85=0,(D92*$G$4))+IF(E85=11,(D92*$H$4))+IF(E85=10,(D92*$I$4))+IF(E85=9,(D92*$J$4))+IF(E85=8,(D92*$K$4))+IF(E85=7,(D92*$L$4))+IF(E85=6,(D92*$M$4))+IF(E85=5,(D92*$N$4))+IF(E85=4,(D92*$O$4))+IF(E85=3,(D92*$P$4))+IF(E85=2,(D92*$Q$4))+IF(E85=1,(D92*$R$4))</f>
        <v>9.0909090909090912E-2</v>
      </c>
      <c r="G92" s="117"/>
      <c r="H92" s="117"/>
      <c r="I92" s="117"/>
      <c r="J92" s="117"/>
      <c r="K92" s="117"/>
      <c r="L92" s="117"/>
      <c r="M92" s="117"/>
      <c r="N92" s="117"/>
      <c r="O92" s="117"/>
      <c r="P92" s="117"/>
      <c r="Q92" s="117"/>
      <c r="R92" s="117"/>
      <c r="S92" s="234" t="s">
        <v>156</v>
      </c>
      <c r="T92" s="235">
        <f t="shared" si="21"/>
        <v>1</v>
      </c>
      <c r="U92" s="236">
        <f t="shared" si="22"/>
        <v>9.0909090909090912E-2</v>
      </c>
    </row>
    <row r="93" spans="1:23" ht="28.95" customHeight="1" thickBot="1">
      <c r="A93" s="203" t="s">
        <v>220</v>
      </c>
      <c r="B93" s="126" t="s">
        <v>203</v>
      </c>
      <c r="C93" s="234" t="s">
        <v>156</v>
      </c>
      <c r="D93" s="116">
        <f>IF(C93="Sí",1)+IF(C93="No",0)</f>
        <v>1</v>
      </c>
      <c r="E93" s="207"/>
      <c r="F93" s="127">
        <f>IF(E85=0,(D93*$G$4))+IF(E85=11,(D93*$H$4))+IF(E85=10,(D93*$I$4))+IF(E85=9,(D93*$J$4))+IF(E85=8,(D93*$K$4))+IF(E85=7,(D93*$L$4))+IF(E85=6,(D93*$M$4))+IF(E85=5,(D93*$N$4))+IF(E85=4,(D93*$O$4))+IF(E85=3,(D93*$P$4))+IF(E85=2,(D93*$Q$4))+IF(E85=1,(D93*$R$4))</f>
        <v>9.0909090909090912E-2</v>
      </c>
      <c r="G93" s="117"/>
      <c r="H93" s="117"/>
      <c r="I93" s="117"/>
      <c r="J93" s="117"/>
      <c r="K93" s="117"/>
      <c r="L93" s="117"/>
      <c r="M93" s="117"/>
      <c r="N93" s="117"/>
      <c r="O93" s="117"/>
      <c r="P93" s="117"/>
      <c r="Q93" s="117"/>
      <c r="R93" s="117"/>
      <c r="S93" s="234" t="s">
        <v>156</v>
      </c>
      <c r="T93" s="235">
        <f t="shared" si="21"/>
        <v>1</v>
      </c>
      <c r="U93" s="236">
        <f t="shared" si="22"/>
        <v>9.0909090909090912E-2</v>
      </c>
    </row>
    <row r="94" spans="1:23" ht="15" hidden="1" customHeight="1" thickBot="1">
      <c r="A94" s="204"/>
      <c r="B94" s="126" t="s">
        <v>207</v>
      </c>
      <c r="C94" s="234" t="s">
        <v>156</v>
      </c>
      <c r="D94" s="116">
        <f>IF(C94="Sí",1)+IF(C94="No",0)</f>
        <v>1</v>
      </c>
      <c r="E94" s="207"/>
      <c r="F94" s="127">
        <f>IF(E85=0,(D94*$G$4))+IF(E85=11,(D94*$H$4))+IF(E85=10,(D94*$I$4))+IF(E85=9,(D94*$J$4))+IF(E85=8,(D94*$K$4))+IF(E85=7,(D94*$L$4))+IF(E85=6,(D94*$M$4))+IF(E85=5,(D94*$N$4))+IF(E85=4,(D94*$O$4))+IF(E85=3,(D94*$P$4))+IF(E85=2,(D94*$Q$4))+IF(E85=1,(D94*$R$4))</f>
        <v>9.0909090909090912E-2</v>
      </c>
      <c r="G94" s="117"/>
      <c r="H94" s="117"/>
      <c r="I94" s="117"/>
      <c r="J94" s="117"/>
      <c r="K94" s="117"/>
      <c r="L94" s="117"/>
      <c r="M94" s="117"/>
      <c r="N94" s="117"/>
      <c r="O94" s="117"/>
      <c r="P94" s="117"/>
      <c r="Q94" s="117"/>
      <c r="R94" s="117"/>
      <c r="S94" s="234" t="s">
        <v>156</v>
      </c>
      <c r="T94" s="235">
        <f t="shared" si="21"/>
        <v>1</v>
      </c>
      <c r="U94" s="236">
        <f t="shared" si="22"/>
        <v>9.0909090909090912E-2</v>
      </c>
    </row>
    <row r="95" spans="1:23" ht="28.95" customHeight="1" thickBot="1">
      <c r="A95" s="205"/>
      <c r="B95" s="126" t="s">
        <v>210</v>
      </c>
      <c r="C95" s="234" t="s">
        <v>156</v>
      </c>
      <c r="D95" s="116">
        <f t="shared" ref="D95" si="23">IF(C95="Sí",1)+IF(C95="No",0)</f>
        <v>1</v>
      </c>
      <c r="E95" s="208"/>
      <c r="F95" s="127">
        <f>IF(E85=0,(D95*$G$4))+IF(E85=11,(D95*$H$4))+IF(E85=10,(D95*$I$4))+IF(E85=9,(D95*$J$4))+IF(E85=8,(D95*$K$4))+IF(E85=7,(D95*$L$4))+IF(E85=6,(D95*$M$4))+IF(E85=5,(D95*$N$4))+IF(E85=4,(D95*$O$4))+IF(E85=3,(D95*$P$4))+IF(E85=2,(D95*$Q$4))+IF(E85=1,(D95*$R$4))</f>
        <v>9.0909090909090912E-2</v>
      </c>
      <c r="G95" s="117"/>
      <c r="H95" s="117"/>
      <c r="I95" s="117"/>
      <c r="J95" s="117"/>
      <c r="K95" s="117"/>
      <c r="L95" s="117"/>
      <c r="M95" s="117"/>
      <c r="N95" s="117"/>
      <c r="O95" s="117"/>
      <c r="P95" s="117"/>
      <c r="Q95" s="117"/>
      <c r="R95" s="117"/>
      <c r="S95" s="234" t="s">
        <v>156</v>
      </c>
      <c r="T95" s="235">
        <f t="shared" si="21"/>
        <v>1</v>
      </c>
      <c r="U95" s="236">
        <f t="shared" si="22"/>
        <v>9.0909090909090912E-2</v>
      </c>
      <c r="V95" s="226">
        <f>U96</f>
        <v>1.0000000000000002</v>
      </c>
      <c r="W95" s="227">
        <f>IF(U96&gt;=70%,(U96))+IF(U96&lt;=70%,70%)</f>
        <v>1.0000000000000002</v>
      </c>
    </row>
    <row r="96" spans="1:23">
      <c r="B96" s="139"/>
      <c r="C96" s="217"/>
      <c r="D96" s="5"/>
      <c r="E96" s="5"/>
      <c r="F96" s="5"/>
      <c r="G96" s="5"/>
      <c r="H96" s="5"/>
      <c r="I96" s="5"/>
      <c r="J96" s="5"/>
      <c r="K96" s="5"/>
      <c r="L96" s="5"/>
      <c r="M96" s="5"/>
      <c r="N96" s="5"/>
      <c r="O96" s="5"/>
      <c r="P96" s="56"/>
      <c r="Q96" s="56"/>
      <c r="R96" s="56"/>
      <c r="S96" s="217"/>
      <c r="T96" s="217"/>
      <c r="U96" s="228">
        <f>SUM(U85:U95)</f>
        <v>1.0000000000000002</v>
      </c>
    </row>
    <row r="97" spans="1:23">
      <c r="B97" s="140"/>
    </row>
    <row r="98" spans="1:23" ht="28.8">
      <c r="A98" s="6"/>
      <c r="B98" s="138"/>
      <c r="C98" s="211" t="s">
        <v>213</v>
      </c>
      <c r="D98" s="42"/>
      <c r="E98" s="42"/>
      <c r="F98" s="25" t="s">
        <v>229</v>
      </c>
      <c r="S98" s="211" t="s">
        <v>155</v>
      </c>
      <c r="U98" s="156" t="s">
        <v>222</v>
      </c>
    </row>
    <row r="99" spans="1:23" ht="43.2">
      <c r="A99" s="26" t="str">
        <f>'Tabla Resultados FC'!C60</f>
        <v>GDHE 1.7</v>
      </c>
      <c r="B99" s="30" t="str">
        <f>'Tabla Resultados FC'!D60</f>
        <v>Incluir estrategias participativas que implementen las líneas de actuación de la ordenación del territorio que mitiguen los impactos del cambio climático sobre las personas</v>
      </c>
      <c r="C99" s="212"/>
      <c r="D99" s="42"/>
      <c r="E99" s="42"/>
      <c r="F99" s="128">
        <v>1</v>
      </c>
      <c r="S99" s="212"/>
      <c r="U99" s="157"/>
    </row>
    <row r="100" spans="1:23">
      <c r="A100" s="6"/>
      <c r="B100" s="138"/>
      <c r="C100" s="213"/>
      <c r="D100" s="6"/>
      <c r="E100" s="6"/>
      <c r="F100" s="6"/>
      <c r="G100" s="125"/>
      <c r="H100" s="125"/>
      <c r="I100" s="125"/>
      <c r="J100" s="125"/>
      <c r="K100" s="125"/>
      <c r="L100" s="125"/>
      <c r="M100" s="125"/>
      <c r="N100" s="125"/>
      <c r="O100" s="125"/>
      <c r="P100" s="125"/>
      <c r="Q100" s="125"/>
      <c r="R100" s="125"/>
      <c r="S100" s="213"/>
      <c r="T100" s="213"/>
      <c r="U100" s="223"/>
    </row>
    <row r="101" spans="1:23" ht="28.95" customHeight="1">
      <c r="A101" s="203" t="s">
        <v>217</v>
      </c>
      <c r="B101" s="126" t="s">
        <v>200</v>
      </c>
      <c r="C101" s="234" t="s">
        <v>156</v>
      </c>
      <c r="D101" s="116">
        <f>IF(C101="Sí",1)+IF(C101="No",0)</f>
        <v>1</v>
      </c>
      <c r="E101" s="206">
        <f>(COUNTIF(D101:D111,"1"))</f>
        <v>11</v>
      </c>
      <c r="F101" s="127">
        <f>IF(E101=0,(D101*$G$4))+IF(E101=11,(D101*$H$4))+IF(E101=10,(D101*$I$4))+IF(E101=9,(D101*$J$4))+IF(E101=8,(D101*$K$4))+IF(E101=7,(D101*$L$4))+IF(E101=6,(D101*$M$4))+IF(E101=5,(D101*$N$4))+IF(E101=4,(D101*$O$4))+IF(E101=3,(D101*$P$4))+IF(E101=2,(D101*$Q$4))+IF(E101=1,(D101*$R$4))</f>
        <v>9.0909090909090912E-2</v>
      </c>
      <c r="G101" s="117">
        <v>0</v>
      </c>
      <c r="H101" s="117">
        <f>F99/11</f>
        <v>9.0909090909090912E-2</v>
      </c>
      <c r="I101" s="117">
        <f>F99/10</f>
        <v>0.1</v>
      </c>
      <c r="J101" s="117">
        <f>F99/9</f>
        <v>0.1111111111111111</v>
      </c>
      <c r="K101" s="117">
        <f>F99/8</f>
        <v>0.125</v>
      </c>
      <c r="L101" s="117">
        <f>F99/7</f>
        <v>0.14285714285714285</v>
      </c>
      <c r="M101" s="117">
        <f>F99/6</f>
        <v>0.16666666666666666</v>
      </c>
      <c r="N101" s="117">
        <f>F99/5</f>
        <v>0.2</v>
      </c>
      <c r="O101" s="117">
        <f>F99/4</f>
        <v>0.25</v>
      </c>
      <c r="P101" s="117">
        <f>F99/3</f>
        <v>0.33333333333333331</v>
      </c>
      <c r="Q101" s="117">
        <f>F99/2</f>
        <v>0.5</v>
      </c>
      <c r="R101" s="117">
        <f>F99/1</f>
        <v>1</v>
      </c>
      <c r="S101" s="234" t="s">
        <v>156</v>
      </c>
      <c r="T101" s="235">
        <f>IF(S101="Sí",1)+IF(S101="No",0)</f>
        <v>1</v>
      </c>
      <c r="U101" s="236">
        <f>F101*T101</f>
        <v>9.0909090909090912E-2</v>
      </c>
    </row>
    <row r="102" spans="1:23" ht="14.4" hidden="1" customHeight="1">
      <c r="A102" s="204"/>
      <c r="B102" s="126" t="s">
        <v>204</v>
      </c>
      <c r="C102" s="234" t="s">
        <v>156</v>
      </c>
      <c r="D102" s="116">
        <f t="shared" ref="D102:D106" si="24">IF(C102="Sí",1)+IF(C102="No",0)</f>
        <v>1</v>
      </c>
      <c r="E102" s="207"/>
      <c r="F102" s="127">
        <f>IF(E101=0,(D102*$G$4))+IF(E101=11,(D102*$H$4))+IF(E101=10,(D102*$I$4))+IF(E101=9,(D102*$J$4))+IF(E101=8,(D102*$K$4))+IF(E101=7,(D102*$L$4))+IF(E101=6,(D102*$M$4))+IF(E101=5,(D102*$N$4))+IF(E101=4,(D102*$O$4))+IF(E101=3,(D102*$P$4))+IF(E101=2,(D102*$Q$4))+IF(E101=1,(D102*$R$4))</f>
        <v>9.0909090909090912E-2</v>
      </c>
      <c r="G102" s="117"/>
      <c r="H102" s="117"/>
      <c r="I102" s="117"/>
      <c r="J102" s="117"/>
      <c r="K102" s="117"/>
      <c r="L102" s="117"/>
      <c r="M102" s="117"/>
      <c r="N102" s="117"/>
      <c r="O102" s="117"/>
      <c r="P102" s="117"/>
      <c r="Q102" s="117"/>
      <c r="R102" s="117"/>
      <c r="S102" s="234" t="s">
        <v>156</v>
      </c>
      <c r="T102" s="235">
        <f t="shared" ref="T102:T111" si="25">IF(S102="Sí",1)+IF(S102="No",0)</f>
        <v>1</v>
      </c>
      <c r="U102" s="236">
        <f t="shared" ref="U102:U111" si="26">F102*T102</f>
        <v>9.0909090909090912E-2</v>
      </c>
    </row>
    <row r="103" spans="1:23" ht="28.8">
      <c r="A103" s="205"/>
      <c r="B103" s="126" t="s">
        <v>208</v>
      </c>
      <c r="C103" s="234" t="s">
        <v>156</v>
      </c>
      <c r="D103" s="116">
        <f t="shared" si="24"/>
        <v>1</v>
      </c>
      <c r="E103" s="207"/>
      <c r="F103" s="127">
        <f>IF(E101=0,(D103*$G$4))+IF(E101=11,(D103*$H$4))+IF(E101=10,(D103*$I$4))+IF(E101=9,(D103*$J$4))+IF(E101=8,(D103*$K$4))+IF(E101=7,(D103*$L$4))+IF(E101=6,(D103*$M$4))+IF(E101=5,(D103*$N$4))+IF(E101=4,(D103*$O$4))+IF(E101=3,(D103*$P$4))+IF(E101=2,(D103*$Q$4))+IF(E101=1,(D103*$R$4))</f>
        <v>9.0909090909090912E-2</v>
      </c>
      <c r="G103" s="117"/>
      <c r="H103" s="117"/>
      <c r="I103" s="117"/>
      <c r="J103" s="117"/>
      <c r="K103" s="117"/>
      <c r="L103" s="117"/>
      <c r="M103" s="117"/>
      <c r="N103" s="117"/>
      <c r="O103" s="117"/>
      <c r="P103" s="117"/>
      <c r="Q103" s="117"/>
      <c r="R103" s="117"/>
      <c r="S103" s="234" t="s">
        <v>156</v>
      </c>
      <c r="T103" s="235">
        <f t="shared" si="25"/>
        <v>1</v>
      </c>
      <c r="U103" s="236">
        <f t="shared" si="26"/>
        <v>9.0909090909090912E-2</v>
      </c>
    </row>
    <row r="104" spans="1:23" ht="14.4" customHeight="1">
      <c r="A104" s="203" t="s">
        <v>218</v>
      </c>
      <c r="B104" s="126" t="s">
        <v>201</v>
      </c>
      <c r="C104" s="234" t="s">
        <v>156</v>
      </c>
      <c r="D104" s="116">
        <f t="shared" si="24"/>
        <v>1</v>
      </c>
      <c r="E104" s="207"/>
      <c r="F104" s="127">
        <f>IF(E101=0,(D104*$G$4))+IF(E101=11,(D104*$H$4))+IF(E101=10,(D104*$I$4))+IF(E101=9,(D104*$J$4))+IF(E101=8,(D104*$K$4))+IF(E101=7,(D104*$L$4))+IF(E101=6,(D104*$M$4))+IF(E101=5,(D104*$N$4))+IF(E101=4,(D104*$O$4))+IF(E101=3,(D104*$P$4))+IF(E101=2,(D104*$Q$4))+IF(E101=1,(D104*$R$4))</f>
        <v>9.0909090909090912E-2</v>
      </c>
      <c r="G104" s="117"/>
      <c r="H104" s="117"/>
      <c r="I104" s="117"/>
      <c r="J104" s="117"/>
      <c r="K104" s="117"/>
      <c r="L104" s="117"/>
      <c r="M104" s="117"/>
      <c r="N104" s="117"/>
      <c r="O104" s="117"/>
      <c r="P104" s="117"/>
      <c r="Q104" s="117"/>
      <c r="R104" s="117"/>
      <c r="S104" s="234" t="s">
        <v>156</v>
      </c>
      <c r="T104" s="235">
        <f t="shared" si="25"/>
        <v>1</v>
      </c>
      <c r="U104" s="236">
        <f t="shared" si="26"/>
        <v>9.0909090909090912E-2</v>
      </c>
    </row>
    <row r="105" spans="1:23" ht="14.4" customHeight="1">
      <c r="A105" s="204"/>
      <c r="B105" s="126" t="s">
        <v>205</v>
      </c>
      <c r="C105" s="234" t="s">
        <v>156</v>
      </c>
      <c r="D105" s="116">
        <f t="shared" si="24"/>
        <v>1</v>
      </c>
      <c r="E105" s="207"/>
      <c r="F105" s="127">
        <f>IF(E101=0,(D105*$G$4))+IF(E101=11,(D105*$H$4))+IF(E101=10,(D105*$I$4))+IF(E101=9,(D105*$J$4))+IF(E101=8,(D105*$K$4))+IF(E101=7,(D105*$L$4))+IF(E101=6,(D105*$M$4))+IF(E101=5,(D105*$N$4))+IF(E101=4,(D105*$O$4))+IF(E101=3,(D105*$P$4))+IF(E101=2,(D105*$Q$4))+IF(E101=1,(D105*$R$4))</f>
        <v>9.0909090909090912E-2</v>
      </c>
      <c r="G105" s="117"/>
      <c r="H105" s="117"/>
      <c r="I105" s="117"/>
      <c r="J105" s="117"/>
      <c r="K105" s="117"/>
      <c r="L105" s="117"/>
      <c r="M105" s="117"/>
      <c r="N105" s="117"/>
      <c r="O105" s="117"/>
      <c r="P105" s="117"/>
      <c r="Q105" s="117"/>
      <c r="R105" s="117"/>
      <c r="S105" s="234" t="s">
        <v>156</v>
      </c>
      <c r="T105" s="235">
        <f t="shared" si="25"/>
        <v>1</v>
      </c>
      <c r="U105" s="236">
        <f t="shared" si="26"/>
        <v>9.0909090909090912E-2</v>
      </c>
    </row>
    <row r="106" spans="1:23" ht="14.4" customHeight="1">
      <c r="A106" s="205"/>
      <c r="B106" s="126" t="s">
        <v>209</v>
      </c>
      <c r="C106" s="234" t="s">
        <v>156</v>
      </c>
      <c r="D106" s="116">
        <f t="shared" si="24"/>
        <v>1</v>
      </c>
      <c r="E106" s="207"/>
      <c r="F106" s="127">
        <f>IF(E101=0,(D106*$G$4))+IF(E101=11,(D106*$H$4))+IF(E101=10,(D106*$I$4))+IF(E101=9,(D106*$J$4))+IF(E101=8,(D106*$K$4))+IF(E101=7,(D106*$L$4))+IF(E101=6,(D106*$M$4))+IF(E101=5,(D106*$N$4))+IF(E101=4,(D106*$O$4))+IF(E101=3,(D106*$P$4))+IF(E101=2,(D106*$Q$4))+IF(E101=1,(D106*$R$4))</f>
        <v>9.0909090909090912E-2</v>
      </c>
      <c r="G106" s="117"/>
      <c r="H106" s="117"/>
      <c r="I106" s="117"/>
      <c r="J106" s="117"/>
      <c r="K106" s="117"/>
      <c r="L106" s="117"/>
      <c r="M106" s="117"/>
      <c r="N106" s="117"/>
      <c r="O106" s="117"/>
      <c r="P106" s="117"/>
      <c r="Q106" s="117"/>
      <c r="R106" s="117"/>
      <c r="S106" s="234" t="s">
        <v>156</v>
      </c>
      <c r="T106" s="235">
        <f t="shared" si="25"/>
        <v>1</v>
      </c>
      <c r="U106" s="236">
        <f t="shared" si="26"/>
        <v>9.0909090909090912E-2</v>
      </c>
    </row>
    <row r="107" spans="1:23" ht="14.4" customHeight="1">
      <c r="A107" s="203" t="s">
        <v>219</v>
      </c>
      <c r="B107" s="126" t="s">
        <v>202</v>
      </c>
      <c r="C107" s="234" t="s">
        <v>156</v>
      </c>
      <c r="D107" s="116">
        <f>IF(C107="Sí",1)+IF(C107="No",0)</f>
        <v>1</v>
      </c>
      <c r="E107" s="207"/>
      <c r="F107" s="127">
        <f>IF(E101=0,(D107*$G$4))+IF(E101=11,(D107*$H$4))+IF(E101=10,(D107*$I$4))+IF(E101=9,(D107*$J$4))+IF(E101=8,(D107*$K$4))+IF(E101=7,(D107*$L$4))+IF(E101=6,(D107*$M$4))+IF(E101=5,(D107*$N$4))+IF(E101=4,(D107*$O$4))+IF(E101=3,(D107*$P$4))+IF(E101=2,(D107*$Q$4))+IF(E101=1,(D107*$R$4))</f>
        <v>9.0909090909090912E-2</v>
      </c>
      <c r="G107" s="117"/>
      <c r="H107" s="117"/>
      <c r="I107" s="117"/>
      <c r="J107" s="117"/>
      <c r="K107" s="117"/>
      <c r="L107" s="117"/>
      <c r="M107" s="117"/>
      <c r="N107" s="117"/>
      <c r="O107" s="117"/>
      <c r="P107" s="117"/>
      <c r="Q107" s="117"/>
      <c r="R107" s="117"/>
      <c r="S107" s="234" t="s">
        <v>156</v>
      </c>
      <c r="T107" s="235">
        <f t="shared" si="25"/>
        <v>1</v>
      </c>
      <c r="U107" s="236">
        <f t="shared" si="26"/>
        <v>9.0909090909090912E-2</v>
      </c>
    </row>
    <row r="108" spans="1:23" ht="14.4" customHeight="1">
      <c r="A108" s="205"/>
      <c r="B108" s="126" t="s">
        <v>206</v>
      </c>
      <c r="C108" s="234" t="s">
        <v>156</v>
      </c>
      <c r="D108" s="116">
        <f>IF(C108="Sí",1)+IF(C108="No",0)</f>
        <v>1</v>
      </c>
      <c r="E108" s="207"/>
      <c r="F108" s="127">
        <f>IF(E101=0,(D108*$G$4))+IF(E101=11,(D108*$H$4))+IF(E101=10,(D108*$I$4))+IF(E101=9,(D108*$J$4))+IF(E101=8,(D108*$K$4))+IF(E101=7,(D108*$L$4))+IF(E101=6,(D108*$M$4))+IF(E101=5,(D108*$N$4))+IF(E101=4,(D108*$O$4))+IF(E101=3,(D108*$P$4))+IF(E101=2,(D108*$Q$4))+IF(E101=1,(D108*$R$4))</f>
        <v>9.0909090909090912E-2</v>
      </c>
      <c r="G108" s="117"/>
      <c r="H108" s="117"/>
      <c r="I108" s="117"/>
      <c r="J108" s="117"/>
      <c r="K108" s="117"/>
      <c r="L108" s="117"/>
      <c r="M108" s="117"/>
      <c r="N108" s="117"/>
      <c r="O108" s="117"/>
      <c r="P108" s="117"/>
      <c r="Q108" s="117"/>
      <c r="R108" s="117"/>
      <c r="S108" s="234" t="s">
        <v>156</v>
      </c>
      <c r="T108" s="235">
        <f t="shared" si="25"/>
        <v>1</v>
      </c>
      <c r="U108" s="236">
        <f t="shared" si="26"/>
        <v>9.0909090909090912E-2</v>
      </c>
    </row>
    <row r="109" spans="1:23" ht="28.95" customHeight="1" thickBot="1">
      <c r="A109" s="203" t="s">
        <v>220</v>
      </c>
      <c r="B109" s="126" t="s">
        <v>203</v>
      </c>
      <c r="C109" s="234" t="s">
        <v>156</v>
      </c>
      <c r="D109" s="116">
        <f>IF(C109="Sí",1)+IF(C109="No",0)</f>
        <v>1</v>
      </c>
      <c r="E109" s="207"/>
      <c r="F109" s="127">
        <f>IF(E101=0,(D109*$G$4))+IF(E101=11,(D109*$H$4))+IF(E101=10,(D109*$I$4))+IF(E101=9,(D109*$J$4))+IF(E101=8,(D109*$K$4))+IF(E101=7,(D109*$L$4))+IF(E101=6,(D109*$M$4))+IF(E101=5,(D109*$N$4))+IF(E101=4,(D109*$O$4))+IF(E101=3,(D109*$P$4))+IF(E101=2,(D109*$Q$4))+IF(E101=1,(D109*$R$4))</f>
        <v>9.0909090909090912E-2</v>
      </c>
      <c r="G109" s="117"/>
      <c r="H109" s="117"/>
      <c r="I109" s="117"/>
      <c r="J109" s="117"/>
      <c r="K109" s="117"/>
      <c r="L109" s="117"/>
      <c r="M109" s="117"/>
      <c r="N109" s="117"/>
      <c r="O109" s="117"/>
      <c r="P109" s="117"/>
      <c r="Q109" s="117"/>
      <c r="R109" s="117"/>
      <c r="S109" s="234" t="s">
        <v>156</v>
      </c>
      <c r="T109" s="235">
        <f t="shared" si="25"/>
        <v>1</v>
      </c>
      <c r="U109" s="236">
        <f t="shared" si="26"/>
        <v>9.0909090909090912E-2</v>
      </c>
    </row>
    <row r="110" spans="1:23" ht="15" hidden="1" customHeight="1" thickBot="1">
      <c r="A110" s="204"/>
      <c r="B110" s="126" t="s">
        <v>207</v>
      </c>
      <c r="C110" s="234" t="s">
        <v>156</v>
      </c>
      <c r="D110" s="116">
        <f>IF(C110="Sí",1)+IF(C110="No",0)</f>
        <v>1</v>
      </c>
      <c r="E110" s="207"/>
      <c r="F110" s="127">
        <f>IF(E101=0,(D110*$G$4))+IF(E101=11,(D110*$H$4))+IF(E101=10,(D110*$I$4))+IF(E101=9,(D110*$J$4))+IF(E101=8,(D110*$K$4))+IF(E101=7,(D110*$L$4))+IF(E101=6,(D110*$M$4))+IF(E101=5,(D110*$N$4))+IF(E101=4,(D110*$O$4))+IF(E101=3,(D110*$P$4))+IF(E101=2,(D110*$Q$4))+IF(E101=1,(D110*$R$4))</f>
        <v>9.0909090909090912E-2</v>
      </c>
      <c r="G110" s="117"/>
      <c r="H110" s="117"/>
      <c r="I110" s="117"/>
      <c r="J110" s="117"/>
      <c r="K110" s="117"/>
      <c r="L110" s="117"/>
      <c r="M110" s="117"/>
      <c r="N110" s="117"/>
      <c r="O110" s="117"/>
      <c r="P110" s="117"/>
      <c r="Q110" s="117"/>
      <c r="R110" s="117"/>
      <c r="S110" s="234" t="s">
        <v>156</v>
      </c>
      <c r="T110" s="235">
        <f t="shared" si="25"/>
        <v>1</v>
      </c>
      <c r="U110" s="236">
        <f t="shared" si="26"/>
        <v>9.0909090909090912E-2</v>
      </c>
    </row>
    <row r="111" spans="1:23" ht="28.95" customHeight="1" thickBot="1">
      <c r="A111" s="205"/>
      <c r="B111" s="126" t="s">
        <v>210</v>
      </c>
      <c r="C111" s="234" t="s">
        <v>156</v>
      </c>
      <c r="D111" s="116">
        <f t="shared" ref="D111" si="27">IF(C111="Sí",1)+IF(C111="No",0)</f>
        <v>1</v>
      </c>
      <c r="E111" s="208"/>
      <c r="F111" s="127">
        <f>IF(E101=0,(D111*$G$4))+IF(E101=11,(D111*$H$4))+IF(E101=10,(D111*$I$4))+IF(E101=9,(D111*$J$4))+IF(E101=8,(D111*$K$4))+IF(E101=7,(D111*$L$4))+IF(E101=6,(D111*$M$4))+IF(E101=5,(D111*$N$4))+IF(E101=4,(D111*$O$4))+IF(E101=3,(D111*$P$4))+IF(E101=2,(D111*$Q$4))+IF(E101=1,(D111*$R$4))</f>
        <v>9.0909090909090912E-2</v>
      </c>
      <c r="G111" s="117"/>
      <c r="H111" s="117"/>
      <c r="I111" s="117"/>
      <c r="J111" s="117"/>
      <c r="K111" s="117"/>
      <c r="L111" s="117"/>
      <c r="M111" s="117"/>
      <c r="N111" s="117"/>
      <c r="O111" s="117"/>
      <c r="P111" s="117"/>
      <c r="Q111" s="117"/>
      <c r="R111" s="117"/>
      <c r="S111" s="234" t="s">
        <v>156</v>
      </c>
      <c r="T111" s="235">
        <f t="shared" si="25"/>
        <v>1</v>
      </c>
      <c r="U111" s="236">
        <f t="shared" si="26"/>
        <v>9.0909090909090912E-2</v>
      </c>
      <c r="V111" s="226">
        <f>U112</f>
        <v>1.0000000000000002</v>
      </c>
      <c r="W111" s="227">
        <f>IF(U112&gt;=70%,(U112))+IF(U112&lt;=70%,70%)</f>
        <v>1.0000000000000002</v>
      </c>
    </row>
    <row r="112" spans="1:23">
      <c r="B112" s="139"/>
      <c r="C112" s="217"/>
      <c r="D112" s="5"/>
      <c r="E112" s="5"/>
      <c r="F112" s="5"/>
      <c r="G112" s="5"/>
      <c r="H112" s="5"/>
      <c r="I112" s="5"/>
      <c r="J112" s="5"/>
      <c r="K112" s="5"/>
      <c r="L112" s="5"/>
      <c r="M112" s="5"/>
      <c r="N112" s="5"/>
      <c r="O112" s="5"/>
      <c r="P112" s="56"/>
      <c r="Q112" s="56"/>
      <c r="R112" s="56"/>
      <c r="S112" s="217"/>
      <c r="T112" s="217"/>
      <c r="U112" s="228">
        <f>SUM(U101:U111)</f>
        <v>1.0000000000000002</v>
      </c>
    </row>
    <row r="113" spans="1:23">
      <c r="B113" s="140"/>
    </row>
    <row r="114" spans="1:23" ht="28.8">
      <c r="A114" s="6"/>
      <c r="B114" s="138"/>
      <c r="C114" s="211" t="s">
        <v>213</v>
      </c>
      <c r="D114" s="42"/>
      <c r="E114" s="42"/>
      <c r="F114" s="25" t="s">
        <v>229</v>
      </c>
      <c r="S114" s="211" t="s">
        <v>155</v>
      </c>
      <c r="U114" s="156" t="s">
        <v>222</v>
      </c>
    </row>
    <row r="115" spans="1:23" ht="28.8">
      <c r="A115" s="26" t="str">
        <f>'Tabla Resultados FC'!C61</f>
        <v>GDHE 2.1</v>
      </c>
      <c r="B115" s="30" t="str">
        <f>'Tabla Resultados FC'!D61</f>
        <v>Valoración Económica de las SbN y cuantifiación de los servicios ecosistémicos y cobeneficios</v>
      </c>
      <c r="C115" s="212"/>
      <c r="D115" s="42"/>
      <c r="E115" s="42"/>
      <c r="F115" s="128">
        <v>1</v>
      </c>
      <c r="S115" s="212"/>
      <c r="U115" s="157"/>
    </row>
    <row r="116" spans="1:23">
      <c r="A116" s="6"/>
      <c r="B116" s="138"/>
      <c r="C116" s="213"/>
      <c r="D116" s="6"/>
      <c r="E116" s="6"/>
      <c r="F116" s="6"/>
      <c r="G116" s="125"/>
      <c r="H116" s="125"/>
      <c r="I116" s="125"/>
      <c r="J116" s="125"/>
      <c r="K116" s="125"/>
      <c r="L116" s="125"/>
      <c r="M116" s="125"/>
      <c r="N116" s="125"/>
      <c r="O116" s="125"/>
      <c r="P116" s="125"/>
      <c r="Q116" s="125"/>
      <c r="R116" s="125"/>
      <c r="S116" s="213"/>
      <c r="T116" s="213"/>
      <c r="U116" s="223"/>
    </row>
    <row r="117" spans="1:23" ht="28.95" customHeight="1">
      <c r="A117" s="203" t="s">
        <v>217</v>
      </c>
      <c r="B117" s="126" t="s">
        <v>200</v>
      </c>
      <c r="C117" s="234" t="s">
        <v>156</v>
      </c>
      <c r="D117" s="116">
        <f>IF(C117="Sí",1)+IF(C117="No",0)</f>
        <v>1</v>
      </c>
      <c r="E117" s="206">
        <f>(COUNTIF(D117:D127,"1"))</f>
        <v>11</v>
      </c>
      <c r="F117" s="127">
        <f>IF(E117=0,(D117*$G$4))+IF(E117=11,(D117*$H$4))+IF(E117=10,(D117*$I$4))+IF(E117=9,(D117*$J$4))+IF(E117=8,(D117*$K$4))+IF(E117=7,(D117*$L$4))+IF(E117=6,(D117*$M$4))+IF(E117=5,(D117*$N$4))+IF(E117=4,(D117*$O$4))+IF(E117=3,(D117*$P$4))+IF(E117=2,(D117*$Q$4))+IF(E117=1,(D117*$R$4))</f>
        <v>9.0909090909090912E-2</v>
      </c>
      <c r="G117" s="117">
        <v>0</v>
      </c>
      <c r="H117" s="117">
        <f>F115/11</f>
        <v>9.0909090909090912E-2</v>
      </c>
      <c r="I117" s="117">
        <f>F115/10</f>
        <v>0.1</v>
      </c>
      <c r="J117" s="117">
        <f>F115/9</f>
        <v>0.1111111111111111</v>
      </c>
      <c r="K117" s="117">
        <f>F115/8</f>
        <v>0.125</v>
      </c>
      <c r="L117" s="117">
        <f>F115/7</f>
        <v>0.14285714285714285</v>
      </c>
      <c r="M117" s="117">
        <f>F115/6</f>
        <v>0.16666666666666666</v>
      </c>
      <c r="N117" s="117">
        <f>F115/5</f>
        <v>0.2</v>
      </c>
      <c r="O117" s="117">
        <f>F115/4</f>
        <v>0.25</v>
      </c>
      <c r="P117" s="117">
        <f>F115/3</f>
        <v>0.33333333333333331</v>
      </c>
      <c r="Q117" s="117">
        <f>F115/2</f>
        <v>0.5</v>
      </c>
      <c r="R117" s="117">
        <f>F115/1</f>
        <v>1</v>
      </c>
      <c r="S117" s="234" t="s">
        <v>156</v>
      </c>
      <c r="T117" s="235">
        <f>IF(S117="Sí",1)+IF(S117="No",0)</f>
        <v>1</v>
      </c>
      <c r="U117" s="236">
        <f>F117*T117</f>
        <v>9.0909090909090912E-2</v>
      </c>
    </row>
    <row r="118" spans="1:23" ht="14.4" hidden="1" customHeight="1">
      <c r="A118" s="204"/>
      <c r="B118" s="126" t="s">
        <v>204</v>
      </c>
      <c r="C118" s="234" t="s">
        <v>156</v>
      </c>
      <c r="D118" s="116">
        <f t="shared" ref="D118:D122" si="28">IF(C118="Sí",1)+IF(C118="No",0)</f>
        <v>1</v>
      </c>
      <c r="E118" s="207"/>
      <c r="F118" s="127">
        <f>IF(E117=0,(D118*$G$4))+IF(E117=11,(D118*$H$4))+IF(E117=10,(D118*$I$4))+IF(E117=9,(D118*$J$4))+IF(E117=8,(D118*$K$4))+IF(E117=7,(D118*$L$4))+IF(E117=6,(D118*$M$4))+IF(E117=5,(D118*$N$4))+IF(E117=4,(D118*$O$4))+IF(E117=3,(D118*$P$4))+IF(E117=2,(D118*$Q$4))+IF(E117=1,(D118*$R$4))</f>
        <v>9.0909090909090912E-2</v>
      </c>
      <c r="G118" s="117"/>
      <c r="H118" s="117"/>
      <c r="I118" s="117"/>
      <c r="J118" s="117"/>
      <c r="K118" s="117"/>
      <c r="L118" s="117"/>
      <c r="M118" s="117"/>
      <c r="N118" s="117"/>
      <c r="O118" s="117"/>
      <c r="P118" s="117"/>
      <c r="Q118" s="117"/>
      <c r="R118" s="117"/>
      <c r="S118" s="234" t="s">
        <v>156</v>
      </c>
      <c r="T118" s="235">
        <f t="shared" ref="T118:T127" si="29">IF(S118="Sí",1)+IF(S118="No",0)</f>
        <v>1</v>
      </c>
      <c r="U118" s="236">
        <f t="shared" ref="U118:U127" si="30">F118*T118</f>
        <v>9.0909090909090912E-2</v>
      </c>
    </row>
    <row r="119" spans="1:23" ht="28.8">
      <c r="A119" s="205"/>
      <c r="B119" s="126" t="s">
        <v>208</v>
      </c>
      <c r="C119" s="234" t="s">
        <v>156</v>
      </c>
      <c r="D119" s="116">
        <f t="shared" si="28"/>
        <v>1</v>
      </c>
      <c r="E119" s="207"/>
      <c r="F119" s="127">
        <f>IF(E117=0,(D119*$G$4))+IF(E117=11,(D119*$H$4))+IF(E117=10,(D119*$I$4))+IF(E117=9,(D119*$J$4))+IF(E117=8,(D119*$K$4))+IF(E117=7,(D119*$L$4))+IF(E117=6,(D119*$M$4))+IF(E117=5,(D119*$N$4))+IF(E117=4,(D119*$O$4))+IF(E117=3,(D119*$P$4))+IF(E117=2,(D119*$Q$4))+IF(E117=1,(D119*$R$4))</f>
        <v>9.0909090909090912E-2</v>
      </c>
      <c r="G119" s="117"/>
      <c r="H119" s="117"/>
      <c r="I119" s="117"/>
      <c r="J119" s="117"/>
      <c r="K119" s="117"/>
      <c r="L119" s="117"/>
      <c r="M119" s="117"/>
      <c r="N119" s="117"/>
      <c r="O119" s="117"/>
      <c r="P119" s="117"/>
      <c r="Q119" s="117"/>
      <c r="R119" s="117"/>
      <c r="S119" s="234" t="s">
        <v>156</v>
      </c>
      <c r="T119" s="235">
        <f t="shared" si="29"/>
        <v>1</v>
      </c>
      <c r="U119" s="236">
        <f t="shared" si="30"/>
        <v>9.0909090909090912E-2</v>
      </c>
    </row>
    <row r="120" spans="1:23" ht="14.4" customHeight="1">
      <c r="A120" s="203" t="s">
        <v>218</v>
      </c>
      <c r="B120" s="126" t="s">
        <v>201</v>
      </c>
      <c r="C120" s="234" t="s">
        <v>156</v>
      </c>
      <c r="D120" s="116">
        <f t="shared" si="28"/>
        <v>1</v>
      </c>
      <c r="E120" s="207"/>
      <c r="F120" s="127">
        <f>IF(E117=0,(D120*$G$4))+IF(E117=11,(D120*$H$4))+IF(E117=10,(D120*$I$4))+IF(E117=9,(D120*$J$4))+IF(E117=8,(D120*$K$4))+IF(E117=7,(D120*$L$4))+IF(E117=6,(D120*$M$4))+IF(E117=5,(D120*$N$4))+IF(E117=4,(D120*$O$4))+IF(E117=3,(D120*$P$4))+IF(E117=2,(D120*$Q$4))+IF(E117=1,(D120*$R$4))</f>
        <v>9.0909090909090912E-2</v>
      </c>
      <c r="G120" s="117"/>
      <c r="H120" s="117"/>
      <c r="I120" s="117"/>
      <c r="J120" s="117"/>
      <c r="K120" s="117"/>
      <c r="L120" s="117"/>
      <c r="M120" s="117"/>
      <c r="N120" s="117"/>
      <c r="O120" s="117"/>
      <c r="P120" s="117"/>
      <c r="Q120" s="117"/>
      <c r="R120" s="117"/>
      <c r="S120" s="234" t="s">
        <v>156</v>
      </c>
      <c r="T120" s="235">
        <f t="shared" si="29"/>
        <v>1</v>
      </c>
      <c r="U120" s="236">
        <f t="shared" si="30"/>
        <v>9.0909090909090912E-2</v>
      </c>
    </row>
    <row r="121" spans="1:23" ht="14.4" customHeight="1">
      <c r="A121" s="204"/>
      <c r="B121" s="126" t="s">
        <v>205</v>
      </c>
      <c r="C121" s="234" t="s">
        <v>156</v>
      </c>
      <c r="D121" s="116">
        <f t="shared" si="28"/>
        <v>1</v>
      </c>
      <c r="E121" s="207"/>
      <c r="F121" s="127">
        <f>IF(E117=0,(D121*$G$4))+IF(E117=11,(D121*$H$4))+IF(E117=10,(D121*$I$4))+IF(E117=9,(D121*$J$4))+IF(E117=8,(D121*$K$4))+IF(E117=7,(D121*$L$4))+IF(E117=6,(D121*$M$4))+IF(E117=5,(D121*$N$4))+IF(E117=4,(D121*$O$4))+IF(E117=3,(D121*$P$4))+IF(E117=2,(D121*$Q$4))+IF(E117=1,(D121*$R$4))</f>
        <v>9.0909090909090912E-2</v>
      </c>
      <c r="G121" s="117"/>
      <c r="H121" s="117"/>
      <c r="I121" s="117"/>
      <c r="J121" s="117"/>
      <c r="K121" s="117"/>
      <c r="L121" s="117"/>
      <c r="M121" s="117"/>
      <c r="N121" s="117"/>
      <c r="O121" s="117"/>
      <c r="P121" s="117"/>
      <c r="Q121" s="117"/>
      <c r="R121" s="117"/>
      <c r="S121" s="234" t="s">
        <v>156</v>
      </c>
      <c r="T121" s="235">
        <f t="shared" si="29"/>
        <v>1</v>
      </c>
      <c r="U121" s="236">
        <f t="shared" si="30"/>
        <v>9.0909090909090912E-2</v>
      </c>
    </row>
    <row r="122" spans="1:23" ht="14.4" customHeight="1">
      <c r="A122" s="205"/>
      <c r="B122" s="126" t="s">
        <v>209</v>
      </c>
      <c r="C122" s="234" t="s">
        <v>156</v>
      </c>
      <c r="D122" s="116">
        <f t="shared" si="28"/>
        <v>1</v>
      </c>
      <c r="E122" s="207"/>
      <c r="F122" s="127">
        <f>IF(E117=0,(D122*$G$4))+IF(E117=11,(D122*$H$4))+IF(E117=10,(D122*$I$4))+IF(E117=9,(D122*$J$4))+IF(E117=8,(D122*$K$4))+IF(E117=7,(D122*$L$4))+IF(E117=6,(D122*$M$4))+IF(E117=5,(D122*$N$4))+IF(E117=4,(D122*$O$4))+IF(E117=3,(D122*$P$4))+IF(E117=2,(D122*$Q$4))+IF(E117=1,(D122*$R$4))</f>
        <v>9.0909090909090912E-2</v>
      </c>
      <c r="G122" s="117"/>
      <c r="H122" s="117"/>
      <c r="I122" s="117"/>
      <c r="J122" s="117"/>
      <c r="K122" s="117"/>
      <c r="L122" s="117"/>
      <c r="M122" s="117"/>
      <c r="N122" s="117"/>
      <c r="O122" s="117"/>
      <c r="P122" s="117"/>
      <c r="Q122" s="117"/>
      <c r="R122" s="117"/>
      <c r="S122" s="234" t="s">
        <v>156</v>
      </c>
      <c r="T122" s="235">
        <f t="shared" si="29"/>
        <v>1</v>
      </c>
      <c r="U122" s="236">
        <f t="shared" si="30"/>
        <v>9.0909090909090912E-2</v>
      </c>
    </row>
    <row r="123" spans="1:23" ht="14.4" customHeight="1">
      <c r="A123" s="203" t="s">
        <v>219</v>
      </c>
      <c r="B123" s="126" t="s">
        <v>202</v>
      </c>
      <c r="C123" s="234" t="s">
        <v>156</v>
      </c>
      <c r="D123" s="116">
        <f>IF(C123="Sí",1)+IF(C123="No",0)</f>
        <v>1</v>
      </c>
      <c r="E123" s="207"/>
      <c r="F123" s="127">
        <f>IF(E117=0,(D123*$G$4))+IF(E117=11,(D123*$H$4))+IF(E117=10,(D123*$I$4))+IF(E117=9,(D123*$J$4))+IF(E117=8,(D123*$K$4))+IF(E117=7,(D123*$L$4))+IF(E117=6,(D123*$M$4))+IF(E117=5,(D123*$N$4))+IF(E117=4,(D123*$O$4))+IF(E117=3,(D123*$P$4))+IF(E117=2,(D123*$Q$4))+IF(E117=1,(D123*$R$4))</f>
        <v>9.0909090909090912E-2</v>
      </c>
      <c r="G123" s="117"/>
      <c r="H123" s="117"/>
      <c r="I123" s="117"/>
      <c r="J123" s="117"/>
      <c r="K123" s="117"/>
      <c r="L123" s="117"/>
      <c r="M123" s="117"/>
      <c r="N123" s="117"/>
      <c r="O123" s="117"/>
      <c r="P123" s="117"/>
      <c r="Q123" s="117"/>
      <c r="R123" s="117"/>
      <c r="S123" s="234" t="s">
        <v>156</v>
      </c>
      <c r="T123" s="235">
        <f t="shared" si="29"/>
        <v>1</v>
      </c>
      <c r="U123" s="236">
        <f t="shared" si="30"/>
        <v>9.0909090909090912E-2</v>
      </c>
    </row>
    <row r="124" spans="1:23" ht="14.4" customHeight="1">
      <c r="A124" s="205"/>
      <c r="B124" s="126" t="s">
        <v>206</v>
      </c>
      <c r="C124" s="234" t="s">
        <v>156</v>
      </c>
      <c r="D124" s="116">
        <f>IF(C124="Sí",1)+IF(C124="No",0)</f>
        <v>1</v>
      </c>
      <c r="E124" s="207"/>
      <c r="F124" s="127">
        <f>IF(E117=0,(D124*$G$4))+IF(E117=11,(D124*$H$4))+IF(E117=10,(D124*$I$4))+IF(E117=9,(D124*$J$4))+IF(E117=8,(D124*$K$4))+IF(E117=7,(D124*$L$4))+IF(E117=6,(D124*$M$4))+IF(E117=5,(D124*$N$4))+IF(E117=4,(D124*$O$4))+IF(E117=3,(D124*$P$4))+IF(E117=2,(D124*$Q$4))+IF(E117=1,(D124*$R$4))</f>
        <v>9.0909090909090912E-2</v>
      </c>
      <c r="G124" s="117"/>
      <c r="H124" s="117"/>
      <c r="I124" s="117"/>
      <c r="J124" s="117"/>
      <c r="K124" s="117"/>
      <c r="L124" s="117"/>
      <c r="M124" s="117"/>
      <c r="N124" s="117"/>
      <c r="O124" s="117"/>
      <c r="P124" s="117"/>
      <c r="Q124" s="117"/>
      <c r="R124" s="117"/>
      <c r="S124" s="234" t="s">
        <v>156</v>
      </c>
      <c r="T124" s="235">
        <f t="shared" si="29"/>
        <v>1</v>
      </c>
      <c r="U124" s="236">
        <f t="shared" si="30"/>
        <v>9.0909090909090912E-2</v>
      </c>
    </row>
    <row r="125" spans="1:23" ht="28.95" customHeight="1" thickBot="1">
      <c r="A125" s="203" t="s">
        <v>220</v>
      </c>
      <c r="B125" s="126" t="s">
        <v>203</v>
      </c>
      <c r="C125" s="234" t="s">
        <v>156</v>
      </c>
      <c r="D125" s="116">
        <f>IF(C125="Sí",1)+IF(C125="No",0)</f>
        <v>1</v>
      </c>
      <c r="E125" s="207"/>
      <c r="F125" s="127">
        <f>IF(E117=0,(D125*$G$4))+IF(E117=11,(D125*$H$4))+IF(E117=10,(D125*$I$4))+IF(E117=9,(D125*$J$4))+IF(E117=8,(D125*$K$4))+IF(E117=7,(D125*$L$4))+IF(E117=6,(D125*$M$4))+IF(E117=5,(D125*$N$4))+IF(E117=4,(D125*$O$4))+IF(E117=3,(D125*$P$4))+IF(E117=2,(D125*$Q$4))+IF(E117=1,(D125*$R$4))</f>
        <v>9.0909090909090912E-2</v>
      </c>
      <c r="G125" s="117"/>
      <c r="H125" s="117"/>
      <c r="I125" s="117"/>
      <c r="J125" s="117"/>
      <c r="K125" s="117"/>
      <c r="L125" s="117"/>
      <c r="M125" s="117"/>
      <c r="N125" s="117"/>
      <c r="O125" s="117"/>
      <c r="P125" s="117"/>
      <c r="Q125" s="117"/>
      <c r="R125" s="117"/>
      <c r="S125" s="234" t="s">
        <v>156</v>
      </c>
      <c r="T125" s="235">
        <f t="shared" si="29"/>
        <v>1</v>
      </c>
      <c r="U125" s="236">
        <f t="shared" si="30"/>
        <v>9.0909090909090912E-2</v>
      </c>
    </row>
    <row r="126" spans="1:23" ht="15" hidden="1" customHeight="1" thickBot="1">
      <c r="A126" s="204"/>
      <c r="B126" s="126" t="s">
        <v>207</v>
      </c>
      <c r="C126" s="234" t="s">
        <v>156</v>
      </c>
      <c r="D126" s="116">
        <f>IF(C126="Sí",1)+IF(C126="No",0)</f>
        <v>1</v>
      </c>
      <c r="E126" s="207"/>
      <c r="F126" s="127">
        <f>IF(E117=0,(D126*$G$4))+IF(E117=11,(D126*$H$4))+IF(E117=10,(D126*$I$4))+IF(E117=9,(D126*$J$4))+IF(E117=8,(D126*$K$4))+IF(E117=7,(D126*$L$4))+IF(E117=6,(D126*$M$4))+IF(E117=5,(D126*$N$4))+IF(E117=4,(D126*$O$4))+IF(E117=3,(D126*$P$4))+IF(E117=2,(D126*$Q$4))+IF(E117=1,(D126*$R$4))</f>
        <v>9.0909090909090912E-2</v>
      </c>
      <c r="G126" s="117"/>
      <c r="H126" s="117"/>
      <c r="I126" s="117"/>
      <c r="J126" s="117"/>
      <c r="K126" s="117"/>
      <c r="L126" s="117"/>
      <c r="M126" s="117"/>
      <c r="N126" s="117"/>
      <c r="O126" s="117"/>
      <c r="P126" s="117"/>
      <c r="Q126" s="117"/>
      <c r="R126" s="117"/>
      <c r="S126" s="234" t="s">
        <v>156</v>
      </c>
      <c r="T126" s="235">
        <f t="shared" si="29"/>
        <v>1</v>
      </c>
      <c r="U126" s="236">
        <f t="shared" si="30"/>
        <v>9.0909090909090912E-2</v>
      </c>
    </row>
    <row r="127" spans="1:23" ht="28.95" customHeight="1" thickBot="1">
      <c r="A127" s="205"/>
      <c r="B127" s="126" t="s">
        <v>210</v>
      </c>
      <c r="C127" s="234" t="s">
        <v>156</v>
      </c>
      <c r="D127" s="116">
        <f t="shared" ref="D127" si="31">IF(C127="Sí",1)+IF(C127="No",0)</f>
        <v>1</v>
      </c>
      <c r="E127" s="208"/>
      <c r="F127" s="127">
        <f>IF(E117=0,(D127*$G$4))+IF(E117=11,(D127*$H$4))+IF(E117=10,(D127*$I$4))+IF(E117=9,(D127*$J$4))+IF(E117=8,(D127*$K$4))+IF(E117=7,(D127*$L$4))+IF(E117=6,(D127*$M$4))+IF(E117=5,(D127*$N$4))+IF(E117=4,(D127*$O$4))+IF(E117=3,(D127*$P$4))+IF(E117=2,(D127*$Q$4))+IF(E117=1,(D127*$R$4))</f>
        <v>9.0909090909090912E-2</v>
      </c>
      <c r="G127" s="117"/>
      <c r="H127" s="117"/>
      <c r="I127" s="117"/>
      <c r="J127" s="117"/>
      <c r="K127" s="117"/>
      <c r="L127" s="117"/>
      <c r="M127" s="117"/>
      <c r="N127" s="117"/>
      <c r="O127" s="117"/>
      <c r="P127" s="117"/>
      <c r="Q127" s="117"/>
      <c r="R127" s="117"/>
      <c r="S127" s="234" t="s">
        <v>156</v>
      </c>
      <c r="T127" s="235">
        <f t="shared" si="29"/>
        <v>1</v>
      </c>
      <c r="U127" s="236">
        <f t="shared" si="30"/>
        <v>9.0909090909090912E-2</v>
      </c>
      <c r="V127" s="226">
        <f>U128</f>
        <v>1.0000000000000002</v>
      </c>
      <c r="W127" s="227">
        <f>IF(U128&gt;=70%,(U128))+IF(U128&lt;=70%,70%)</f>
        <v>1.0000000000000002</v>
      </c>
    </row>
    <row r="128" spans="1:23">
      <c r="B128" s="139"/>
      <c r="C128" s="217"/>
      <c r="D128" s="5"/>
      <c r="E128" s="5"/>
      <c r="F128" s="5"/>
      <c r="G128" s="5"/>
      <c r="H128" s="5"/>
      <c r="I128" s="5"/>
      <c r="J128" s="5"/>
      <c r="K128" s="5"/>
      <c r="L128" s="5"/>
      <c r="M128" s="5"/>
      <c r="N128" s="5"/>
      <c r="O128" s="5"/>
      <c r="P128" s="56"/>
      <c r="Q128" s="56"/>
      <c r="R128" s="56"/>
      <c r="S128" s="217"/>
      <c r="T128" s="217"/>
      <c r="U128" s="228">
        <f>SUM(U117:U127)</f>
        <v>1.0000000000000002</v>
      </c>
    </row>
    <row r="129" spans="1:23">
      <c r="B129" s="140"/>
    </row>
    <row r="130" spans="1:23" ht="28.8">
      <c r="A130" s="6"/>
      <c r="B130" s="138"/>
      <c r="C130" s="211" t="s">
        <v>213</v>
      </c>
      <c r="D130" s="42"/>
      <c r="E130" s="42"/>
      <c r="F130" s="25" t="s">
        <v>229</v>
      </c>
      <c r="S130" s="211" t="s">
        <v>155</v>
      </c>
      <c r="U130" s="156" t="s">
        <v>222</v>
      </c>
    </row>
    <row r="131" spans="1:23" ht="28.8">
      <c r="A131" s="26" t="str">
        <f>'Tabla Resultados FC'!C62</f>
        <v>GDHE 2.2</v>
      </c>
      <c r="B131" s="30" t="str">
        <f>'Tabla Resultados FC'!D62</f>
        <v>Valoración Económica de las SbN y cuantifiación de los servicios ecosistémicos y cobeneficios</v>
      </c>
      <c r="C131" s="212"/>
      <c r="D131" s="42"/>
      <c r="E131" s="42"/>
      <c r="F131" s="128">
        <v>1</v>
      </c>
      <c r="S131" s="212"/>
      <c r="U131" s="157"/>
    </row>
    <row r="132" spans="1:23">
      <c r="A132" s="6"/>
      <c r="B132" s="138"/>
      <c r="C132" s="213"/>
      <c r="D132" s="6"/>
      <c r="E132" s="6"/>
      <c r="F132" s="6"/>
      <c r="G132" s="125"/>
      <c r="H132" s="125"/>
      <c r="I132" s="125"/>
      <c r="J132" s="125"/>
      <c r="K132" s="125"/>
      <c r="L132" s="125"/>
      <c r="M132" s="125"/>
      <c r="N132" s="125"/>
      <c r="O132" s="125"/>
      <c r="P132" s="125"/>
      <c r="Q132" s="125"/>
      <c r="R132" s="125"/>
      <c r="S132" s="213"/>
      <c r="T132" s="213"/>
      <c r="U132" s="223"/>
    </row>
    <row r="133" spans="1:23" ht="28.95" customHeight="1">
      <c r="A133" s="203" t="s">
        <v>217</v>
      </c>
      <c r="B133" s="126" t="s">
        <v>200</v>
      </c>
      <c r="C133" s="234" t="s">
        <v>156</v>
      </c>
      <c r="D133" s="116">
        <f>IF(C133="Sí",1)+IF(C133="No",0)</f>
        <v>1</v>
      </c>
      <c r="E133" s="206">
        <f>(COUNTIF(D133:D143,"1"))</f>
        <v>11</v>
      </c>
      <c r="F133" s="127">
        <f>IF(E133=0,(D133*$G$4))+IF(E133=11,(D133*$H$4))+IF(E133=10,(D133*$I$4))+IF(E133=9,(D133*$J$4))+IF(E133=8,(D133*$K$4))+IF(E133=7,(D133*$L$4))+IF(E133=6,(D133*$M$4))+IF(E133=5,(D133*$N$4))+IF(E133=4,(D133*$O$4))+IF(E133=3,(D133*$P$4))+IF(E133=2,(D133*$Q$4))+IF(E133=1,(D133*$R$4))</f>
        <v>9.0909090909090912E-2</v>
      </c>
      <c r="G133" s="117">
        <v>0</v>
      </c>
      <c r="H133" s="117">
        <f>F131/11</f>
        <v>9.0909090909090912E-2</v>
      </c>
      <c r="I133" s="117">
        <f>F131/10</f>
        <v>0.1</v>
      </c>
      <c r="J133" s="117">
        <f>F131/9</f>
        <v>0.1111111111111111</v>
      </c>
      <c r="K133" s="117">
        <f>F131/8</f>
        <v>0.125</v>
      </c>
      <c r="L133" s="117">
        <f>F131/7</f>
        <v>0.14285714285714285</v>
      </c>
      <c r="M133" s="117">
        <f>F131/6</f>
        <v>0.16666666666666666</v>
      </c>
      <c r="N133" s="117">
        <f>F131/5</f>
        <v>0.2</v>
      </c>
      <c r="O133" s="117">
        <f>F131/4</f>
        <v>0.25</v>
      </c>
      <c r="P133" s="117">
        <f>F131/3</f>
        <v>0.33333333333333331</v>
      </c>
      <c r="Q133" s="117">
        <f>F131/2</f>
        <v>0.5</v>
      </c>
      <c r="R133" s="117">
        <f>F131/1</f>
        <v>1</v>
      </c>
      <c r="S133" s="234" t="s">
        <v>156</v>
      </c>
      <c r="T133" s="235">
        <f>IF(S133="Sí",1)+IF(S133="No",0)</f>
        <v>1</v>
      </c>
      <c r="U133" s="236">
        <f>F133*T133</f>
        <v>9.0909090909090912E-2</v>
      </c>
    </row>
    <row r="134" spans="1:23" ht="14.4" hidden="1" customHeight="1">
      <c r="A134" s="204"/>
      <c r="B134" s="126" t="s">
        <v>204</v>
      </c>
      <c r="C134" s="234" t="s">
        <v>156</v>
      </c>
      <c r="D134" s="116">
        <f t="shared" ref="D134:D138" si="32">IF(C134="Sí",1)+IF(C134="No",0)</f>
        <v>1</v>
      </c>
      <c r="E134" s="207"/>
      <c r="F134" s="127">
        <f>IF(E133=0,(D134*$G$4))+IF(E133=11,(D134*$H$4))+IF(E133=10,(D134*$I$4))+IF(E133=9,(D134*$J$4))+IF(E133=8,(D134*$K$4))+IF(E133=7,(D134*$L$4))+IF(E133=6,(D134*$M$4))+IF(E133=5,(D134*$N$4))+IF(E133=4,(D134*$O$4))+IF(E133=3,(D134*$P$4))+IF(E133=2,(D134*$Q$4))+IF(E133=1,(D134*$R$4))</f>
        <v>9.0909090909090912E-2</v>
      </c>
      <c r="G134" s="117"/>
      <c r="H134" s="117"/>
      <c r="I134" s="117"/>
      <c r="J134" s="117"/>
      <c r="K134" s="117"/>
      <c r="L134" s="117"/>
      <c r="M134" s="117"/>
      <c r="N134" s="117"/>
      <c r="O134" s="117"/>
      <c r="P134" s="117"/>
      <c r="Q134" s="117"/>
      <c r="R134" s="117"/>
      <c r="S134" s="234" t="s">
        <v>156</v>
      </c>
      <c r="T134" s="235">
        <f t="shared" ref="T134:T143" si="33">IF(S134="Sí",1)+IF(S134="No",0)</f>
        <v>1</v>
      </c>
      <c r="U134" s="236">
        <f t="shared" ref="U134:U143" si="34">F134*T134</f>
        <v>9.0909090909090912E-2</v>
      </c>
    </row>
    <row r="135" spans="1:23" ht="28.8">
      <c r="A135" s="205"/>
      <c r="B135" s="126" t="s">
        <v>208</v>
      </c>
      <c r="C135" s="234" t="s">
        <v>156</v>
      </c>
      <c r="D135" s="116">
        <f t="shared" si="32"/>
        <v>1</v>
      </c>
      <c r="E135" s="207"/>
      <c r="F135" s="127">
        <f>IF(E133=0,(D135*$G$4))+IF(E133=11,(D135*$H$4))+IF(E133=10,(D135*$I$4))+IF(E133=9,(D135*$J$4))+IF(E133=8,(D135*$K$4))+IF(E133=7,(D135*$L$4))+IF(E133=6,(D135*$M$4))+IF(E133=5,(D135*$N$4))+IF(E133=4,(D135*$O$4))+IF(E133=3,(D135*$P$4))+IF(E133=2,(D135*$Q$4))+IF(E133=1,(D135*$R$4))</f>
        <v>9.0909090909090912E-2</v>
      </c>
      <c r="G135" s="117"/>
      <c r="H135" s="117"/>
      <c r="I135" s="117"/>
      <c r="J135" s="117"/>
      <c r="K135" s="117"/>
      <c r="L135" s="117"/>
      <c r="M135" s="117"/>
      <c r="N135" s="117"/>
      <c r="O135" s="117"/>
      <c r="P135" s="117"/>
      <c r="Q135" s="117"/>
      <c r="R135" s="117"/>
      <c r="S135" s="234" t="s">
        <v>156</v>
      </c>
      <c r="T135" s="235">
        <f t="shared" si="33"/>
        <v>1</v>
      </c>
      <c r="U135" s="236">
        <f t="shared" si="34"/>
        <v>9.0909090909090912E-2</v>
      </c>
    </row>
    <row r="136" spans="1:23" ht="14.4" customHeight="1">
      <c r="A136" s="203" t="s">
        <v>218</v>
      </c>
      <c r="B136" s="126" t="s">
        <v>201</v>
      </c>
      <c r="C136" s="234" t="s">
        <v>156</v>
      </c>
      <c r="D136" s="116">
        <f t="shared" si="32"/>
        <v>1</v>
      </c>
      <c r="E136" s="207"/>
      <c r="F136" s="127">
        <f>IF(E133=0,(D136*$G$4))+IF(E133=11,(D136*$H$4))+IF(E133=10,(D136*$I$4))+IF(E133=9,(D136*$J$4))+IF(E133=8,(D136*$K$4))+IF(E133=7,(D136*$L$4))+IF(E133=6,(D136*$M$4))+IF(E133=5,(D136*$N$4))+IF(E133=4,(D136*$O$4))+IF(E133=3,(D136*$P$4))+IF(E133=2,(D136*$Q$4))+IF(E133=1,(D136*$R$4))</f>
        <v>9.0909090909090912E-2</v>
      </c>
      <c r="G136" s="117"/>
      <c r="H136" s="117"/>
      <c r="I136" s="117"/>
      <c r="J136" s="117"/>
      <c r="K136" s="117"/>
      <c r="L136" s="117"/>
      <c r="M136" s="117"/>
      <c r="N136" s="117"/>
      <c r="O136" s="117"/>
      <c r="P136" s="117"/>
      <c r="Q136" s="117"/>
      <c r="R136" s="117"/>
      <c r="S136" s="234" t="s">
        <v>156</v>
      </c>
      <c r="T136" s="235">
        <f t="shared" si="33"/>
        <v>1</v>
      </c>
      <c r="U136" s="236">
        <f t="shared" si="34"/>
        <v>9.0909090909090912E-2</v>
      </c>
    </row>
    <row r="137" spans="1:23" ht="14.4" customHeight="1">
      <c r="A137" s="204"/>
      <c r="B137" s="126" t="s">
        <v>205</v>
      </c>
      <c r="C137" s="234" t="s">
        <v>156</v>
      </c>
      <c r="D137" s="116">
        <f t="shared" si="32"/>
        <v>1</v>
      </c>
      <c r="E137" s="207"/>
      <c r="F137" s="127">
        <f>IF(E133=0,(D137*$G$4))+IF(E133=11,(D137*$H$4))+IF(E133=10,(D137*$I$4))+IF(E133=9,(D137*$J$4))+IF(E133=8,(D137*$K$4))+IF(E133=7,(D137*$L$4))+IF(E133=6,(D137*$M$4))+IF(E133=5,(D137*$N$4))+IF(E133=4,(D137*$O$4))+IF(E133=3,(D137*$P$4))+IF(E133=2,(D137*$Q$4))+IF(E133=1,(D137*$R$4))</f>
        <v>9.0909090909090912E-2</v>
      </c>
      <c r="G137" s="117"/>
      <c r="H137" s="117"/>
      <c r="I137" s="117"/>
      <c r="J137" s="117"/>
      <c r="K137" s="117"/>
      <c r="L137" s="117"/>
      <c r="M137" s="117"/>
      <c r="N137" s="117"/>
      <c r="O137" s="117"/>
      <c r="P137" s="117"/>
      <c r="Q137" s="117"/>
      <c r="R137" s="117"/>
      <c r="S137" s="234" t="s">
        <v>156</v>
      </c>
      <c r="T137" s="235">
        <f t="shared" si="33"/>
        <v>1</v>
      </c>
      <c r="U137" s="236">
        <f t="shared" si="34"/>
        <v>9.0909090909090912E-2</v>
      </c>
    </row>
    <row r="138" spans="1:23" ht="14.4" customHeight="1">
      <c r="A138" s="205"/>
      <c r="B138" s="126" t="s">
        <v>209</v>
      </c>
      <c r="C138" s="234" t="s">
        <v>156</v>
      </c>
      <c r="D138" s="116">
        <f t="shared" si="32"/>
        <v>1</v>
      </c>
      <c r="E138" s="207"/>
      <c r="F138" s="127">
        <f>IF(E133=0,(D138*$G$4))+IF(E133=11,(D138*$H$4))+IF(E133=10,(D138*$I$4))+IF(E133=9,(D138*$J$4))+IF(E133=8,(D138*$K$4))+IF(E133=7,(D138*$L$4))+IF(E133=6,(D138*$M$4))+IF(E133=5,(D138*$N$4))+IF(E133=4,(D138*$O$4))+IF(E133=3,(D138*$P$4))+IF(E133=2,(D138*$Q$4))+IF(E133=1,(D138*$R$4))</f>
        <v>9.0909090909090912E-2</v>
      </c>
      <c r="G138" s="117"/>
      <c r="H138" s="117"/>
      <c r="I138" s="117"/>
      <c r="J138" s="117"/>
      <c r="K138" s="117"/>
      <c r="L138" s="117"/>
      <c r="M138" s="117"/>
      <c r="N138" s="117"/>
      <c r="O138" s="117"/>
      <c r="P138" s="117"/>
      <c r="Q138" s="117"/>
      <c r="R138" s="117"/>
      <c r="S138" s="234" t="s">
        <v>156</v>
      </c>
      <c r="T138" s="235">
        <f t="shared" si="33"/>
        <v>1</v>
      </c>
      <c r="U138" s="236">
        <f t="shared" si="34"/>
        <v>9.0909090909090912E-2</v>
      </c>
    </row>
    <row r="139" spans="1:23" ht="14.4" customHeight="1">
      <c r="A139" s="203" t="s">
        <v>219</v>
      </c>
      <c r="B139" s="126" t="s">
        <v>202</v>
      </c>
      <c r="C139" s="234" t="s">
        <v>156</v>
      </c>
      <c r="D139" s="116">
        <f>IF(C139="Sí",1)+IF(C139="No",0)</f>
        <v>1</v>
      </c>
      <c r="E139" s="207"/>
      <c r="F139" s="127">
        <f>IF(E133=0,(D139*$G$4))+IF(E133=11,(D139*$H$4))+IF(E133=10,(D139*$I$4))+IF(E133=9,(D139*$J$4))+IF(E133=8,(D139*$K$4))+IF(E133=7,(D139*$L$4))+IF(E133=6,(D139*$M$4))+IF(E133=5,(D139*$N$4))+IF(E133=4,(D139*$O$4))+IF(E133=3,(D139*$P$4))+IF(E133=2,(D139*$Q$4))+IF(E133=1,(D139*$R$4))</f>
        <v>9.0909090909090912E-2</v>
      </c>
      <c r="G139" s="117"/>
      <c r="H139" s="117"/>
      <c r="I139" s="117"/>
      <c r="J139" s="117"/>
      <c r="K139" s="117"/>
      <c r="L139" s="117"/>
      <c r="M139" s="117"/>
      <c r="N139" s="117"/>
      <c r="O139" s="117"/>
      <c r="P139" s="117"/>
      <c r="Q139" s="117"/>
      <c r="R139" s="117"/>
      <c r="S139" s="234" t="s">
        <v>156</v>
      </c>
      <c r="T139" s="235">
        <f t="shared" si="33"/>
        <v>1</v>
      </c>
      <c r="U139" s="236">
        <f t="shared" si="34"/>
        <v>9.0909090909090912E-2</v>
      </c>
    </row>
    <row r="140" spans="1:23" ht="14.4" customHeight="1">
      <c r="A140" s="205"/>
      <c r="B140" s="126" t="s">
        <v>206</v>
      </c>
      <c r="C140" s="234" t="s">
        <v>156</v>
      </c>
      <c r="D140" s="116">
        <f>IF(C140="Sí",1)+IF(C140="No",0)</f>
        <v>1</v>
      </c>
      <c r="E140" s="207"/>
      <c r="F140" s="127">
        <f>IF(E133=0,(D140*$G$4))+IF(E133=11,(D140*$H$4))+IF(E133=10,(D140*$I$4))+IF(E133=9,(D140*$J$4))+IF(E133=8,(D140*$K$4))+IF(E133=7,(D140*$L$4))+IF(E133=6,(D140*$M$4))+IF(E133=5,(D140*$N$4))+IF(E133=4,(D140*$O$4))+IF(E133=3,(D140*$P$4))+IF(E133=2,(D140*$Q$4))+IF(E133=1,(D140*$R$4))</f>
        <v>9.0909090909090912E-2</v>
      </c>
      <c r="G140" s="117"/>
      <c r="H140" s="117"/>
      <c r="I140" s="117"/>
      <c r="J140" s="117"/>
      <c r="K140" s="117"/>
      <c r="L140" s="117"/>
      <c r="M140" s="117"/>
      <c r="N140" s="117"/>
      <c r="O140" s="117"/>
      <c r="P140" s="117"/>
      <c r="Q140" s="117"/>
      <c r="R140" s="117"/>
      <c r="S140" s="234" t="s">
        <v>156</v>
      </c>
      <c r="T140" s="235">
        <f t="shared" si="33"/>
        <v>1</v>
      </c>
      <c r="U140" s="236">
        <f t="shared" si="34"/>
        <v>9.0909090909090912E-2</v>
      </c>
    </row>
    <row r="141" spans="1:23" ht="28.95" customHeight="1" thickBot="1">
      <c r="A141" s="203" t="s">
        <v>220</v>
      </c>
      <c r="B141" s="126" t="s">
        <v>203</v>
      </c>
      <c r="C141" s="234" t="s">
        <v>156</v>
      </c>
      <c r="D141" s="116">
        <f>IF(C141="Sí",1)+IF(C141="No",0)</f>
        <v>1</v>
      </c>
      <c r="E141" s="207"/>
      <c r="F141" s="127">
        <f>IF(E133=0,(D141*$G$4))+IF(E133=11,(D141*$H$4))+IF(E133=10,(D141*$I$4))+IF(E133=9,(D141*$J$4))+IF(E133=8,(D141*$K$4))+IF(E133=7,(D141*$L$4))+IF(E133=6,(D141*$M$4))+IF(E133=5,(D141*$N$4))+IF(E133=4,(D141*$O$4))+IF(E133=3,(D141*$P$4))+IF(E133=2,(D141*$Q$4))+IF(E133=1,(D141*$R$4))</f>
        <v>9.0909090909090912E-2</v>
      </c>
      <c r="G141" s="117"/>
      <c r="H141" s="117"/>
      <c r="I141" s="117"/>
      <c r="J141" s="117"/>
      <c r="K141" s="117"/>
      <c r="L141" s="117"/>
      <c r="M141" s="117"/>
      <c r="N141" s="117"/>
      <c r="O141" s="117"/>
      <c r="P141" s="117"/>
      <c r="Q141" s="117"/>
      <c r="R141" s="117"/>
      <c r="S141" s="234" t="s">
        <v>156</v>
      </c>
      <c r="T141" s="235">
        <f t="shared" si="33"/>
        <v>1</v>
      </c>
      <c r="U141" s="236">
        <f t="shared" si="34"/>
        <v>9.0909090909090912E-2</v>
      </c>
    </row>
    <row r="142" spans="1:23" ht="15" hidden="1" customHeight="1" thickBot="1">
      <c r="A142" s="204"/>
      <c r="B142" s="126" t="s">
        <v>207</v>
      </c>
      <c r="C142" s="234" t="s">
        <v>156</v>
      </c>
      <c r="D142" s="116">
        <f>IF(C142="Sí",1)+IF(C142="No",0)</f>
        <v>1</v>
      </c>
      <c r="E142" s="207"/>
      <c r="F142" s="127">
        <f>IF(E133=0,(D142*$G$4))+IF(E133=11,(D142*$H$4))+IF(E133=10,(D142*$I$4))+IF(E133=9,(D142*$J$4))+IF(E133=8,(D142*$K$4))+IF(E133=7,(D142*$L$4))+IF(E133=6,(D142*$M$4))+IF(E133=5,(D142*$N$4))+IF(E133=4,(D142*$O$4))+IF(E133=3,(D142*$P$4))+IF(E133=2,(D142*$Q$4))+IF(E133=1,(D142*$R$4))</f>
        <v>9.0909090909090912E-2</v>
      </c>
      <c r="G142" s="117"/>
      <c r="H142" s="117"/>
      <c r="I142" s="117"/>
      <c r="J142" s="117"/>
      <c r="K142" s="117"/>
      <c r="L142" s="117"/>
      <c r="M142" s="117"/>
      <c r="N142" s="117"/>
      <c r="O142" s="117"/>
      <c r="P142" s="117"/>
      <c r="Q142" s="117"/>
      <c r="R142" s="117"/>
      <c r="S142" s="234" t="s">
        <v>156</v>
      </c>
      <c r="T142" s="235">
        <f t="shared" si="33"/>
        <v>1</v>
      </c>
      <c r="U142" s="236">
        <f t="shared" si="34"/>
        <v>9.0909090909090912E-2</v>
      </c>
    </row>
    <row r="143" spans="1:23" ht="28.95" customHeight="1" thickBot="1">
      <c r="A143" s="205"/>
      <c r="B143" s="126" t="s">
        <v>210</v>
      </c>
      <c r="C143" s="234" t="s">
        <v>156</v>
      </c>
      <c r="D143" s="116">
        <f t="shared" ref="D143" si="35">IF(C143="Sí",1)+IF(C143="No",0)</f>
        <v>1</v>
      </c>
      <c r="E143" s="208"/>
      <c r="F143" s="127">
        <f>IF(E133=0,(D143*$G$4))+IF(E133=11,(D143*$H$4))+IF(E133=10,(D143*$I$4))+IF(E133=9,(D143*$J$4))+IF(E133=8,(D143*$K$4))+IF(E133=7,(D143*$L$4))+IF(E133=6,(D143*$M$4))+IF(E133=5,(D143*$N$4))+IF(E133=4,(D143*$O$4))+IF(E133=3,(D143*$P$4))+IF(E133=2,(D143*$Q$4))+IF(E133=1,(D143*$R$4))</f>
        <v>9.0909090909090912E-2</v>
      </c>
      <c r="G143" s="117"/>
      <c r="H143" s="117"/>
      <c r="I143" s="117"/>
      <c r="J143" s="117"/>
      <c r="K143" s="117"/>
      <c r="L143" s="117"/>
      <c r="M143" s="117"/>
      <c r="N143" s="117"/>
      <c r="O143" s="117"/>
      <c r="P143" s="117"/>
      <c r="Q143" s="117"/>
      <c r="R143" s="117"/>
      <c r="S143" s="234" t="s">
        <v>156</v>
      </c>
      <c r="T143" s="235">
        <f t="shared" si="33"/>
        <v>1</v>
      </c>
      <c r="U143" s="236">
        <f t="shared" si="34"/>
        <v>9.0909090909090912E-2</v>
      </c>
      <c r="V143" s="226">
        <f>U144</f>
        <v>1.0000000000000002</v>
      </c>
      <c r="W143" s="227">
        <f>IF(U144&gt;=70%,(U144))+IF(U144&lt;=70%,70%)</f>
        <v>1.0000000000000002</v>
      </c>
    </row>
    <row r="144" spans="1:23">
      <c r="B144" s="139"/>
      <c r="C144" s="217"/>
      <c r="D144" s="5"/>
      <c r="E144" s="5"/>
      <c r="F144" s="5"/>
      <c r="G144" s="5"/>
      <c r="H144" s="5"/>
      <c r="I144" s="5"/>
      <c r="J144" s="5"/>
      <c r="K144" s="5"/>
      <c r="L144" s="5"/>
      <c r="M144" s="5"/>
      <c r="N144" s="5"/>
      <c r="O144" s="5"/>
      <c r="P144" s="56"/>
      <c r="Q144" s="56"/>
      <c r="R144" s="56"/>
      <c r="S144" s="217"/>
      <c r="T144" s="217"/>
      <c r="U144" s="228">
        <f>SUM(U133:U143)</f>
        <v>1.0000000000000002</v>
      </c>
    </row>
    <row r="145" spans="1:23">
      <c r="B145" s="140"/>
    </row>
    <row r="146" spans="1:23" ht="28.8">
      <c r="A146" s="6"/>
      <c r="B146" s="138"/>
      <c r="C146" s="211" t="s">
        <v>213</v>
      </c>
      <c r="D146" s="42"/>
      <c r="E146" s="42"/>
      <c r="F146" s="25" t="s">
        <v>229</v>
      </c>
      <c r="S146" s="211" t="s">
        <v>155</v>
      </c>
      <c r="U146" s="156" t="s">
        <v>222</v>
      </c>
    </row>
    <row r="147" spans="1:23" ht="28.8">
      <c r="A147" s="26" t="str">
        <f>'Tabla Resultados FC'!C63</f>
        <v>GDHE 2.3</v>
      </c>
      <c r="B147" s="30" t="str">
        <f>'Tabla Resultados FC'!D63</f>
        <v>Estimación de la recaudación tributaria y ahorro en los costes de mantenimiento y conservación derivados de la implantación de SbN</v>
      </c>
      <c r="C147" s="212"/>
      <c r="D147" s="42"/>
      <c r="E147" s="42"/>
      <c r="F147" s="128">
        <v>1</v>
      </c>
      <c r="S147" s="212"/>
      <c r="U147" s="157"/>
    </row>
    <row r="148" spans="1:23">
      <c r="A148" s="6"/>
      <c r="B148" s="138"/>
      <c r="C148" s="213"/>
      <c r="D148" s="6"/>
      <c r="E148" s="6"/>
      <c r="F148" s="6"/>
      <c r="G148" s="125"/>
      <c r="H148" s="125"/>
      <c r="I148" s="125"/>
      <c r="J148" s="125"/>
      <c r="K148" s="125"/>
      <c r="L148" s="125"/>
      <c r="M148" s="125"/>
      <c r="N148" s="125"/>
      <c r="O148" s="125"/>
      <c r="P148" s="125"/>
      <c r="Q148" s="125"/>
      <c r="R148" s="125"/>
      <c r="S148" s="213"/>
      <c r="T148" s="213"/>
      <c r="U148" s="223"/>
    </row>
    <row r="149" spans="1:23" ht="28.95" customHeight="1">
      <c r="A149" s="203" t="s">
        <v>217</v>
      </c>
      <c r="B149" s="126" t="s">
        <v>200</v>
      </c>
      <c r="C149" s="234" t="s">
        <v>156</v>
      </c>
      <c r="D149" s="116">
        <f>IF(C149="Sí",1)+IF(C149="No",0)</f>
        <v>1</v>
      </c>
      <c r="E149" s="206">
        <f>(COUNTIF(D149:D159,"1"))</f>
        <v>11</v>
      </c>
      <c r="F149" s="127">
        <f>IF(E149=0,(D149*$G$4))+IF(E149=11,(D149*$H$4))+IF(E149=10,(D149*$I$4))+IF(E149=9,(D149*$J$4))+IF(E149=8,(D149*$K$4))+IF(E149=7,(D149*$L$4))+IF(E149=6,(D149*$M$4))+IF(E149=5,(D149*$N$4))+IF(E149=4,(D149*$O$4))+IF(E149=3,(D149*$P$4))+IF(E149=2,(D149*$Q$4))+IF(E149=1,(D149*$R$4))</f>
        <v>9.0909090909090912E-2</v>
      </c>
      <c r="G149" s="117">
        <v>0</v>
      </c>
      <c r="H149" s="117">
        <f>F147/11</f>
        <v>9.0909090909090912E-2</v>
      </c>
      <c r="I149" s="117">
        <f>F147/10</f>
        <v>0.1</v>
      </c>
      <c r="J149" s="117">
        <f>F147/9</f>
        <v>0.1111111111111111</v>
      </c>
      <c r="K149" s="117">
        <f>F147/8</f>
        <v>0.125</v>
      </c>
      <c r="L149" s="117">
        <f>F147/7</f>
        <v>0.14285714285714285</v>
      </c>
      <c r="M149" s="117">
        <f>F147/6</f>
        <v>0.16666666666666666</v>
      </c>
      <c r="N149" s="117">
        <f>F147/5</f>
        <v>0.2</v>
      </c>
      <c r="O149" s="117">
        <f>F147/4</f>
        <v>0.25</v>
      </c>
      <c r="P149" s="117">
        <f>F147/3</f>
        <v>0.33333333333333331</v>
      </c>
      <c r="Q149" s="117">
        <f>F147/2</f>
        <v>0.5</v>
      </c>
      <c r="R149" s="117">
        <f>F147/1</f>
        <v>1</v>
      </c>
      <c r="S149" s="234" t="s">
        <v>156</v>
      </c>
      <c r="T149" s="235">
        <f>IF(S149="Sí",1)+IF(S149="No",0)</f>
        <v>1</v>
      </c>
      <c r="U149" s="236">
        <f>F149*T149</f>
        <v>9.0909090909090912E-2</v>
      </c>
    </row>
    <row r="150" spans="1:23" ht="14.4" hidden="1" customHeight="1">
      <c r="A150" s="204"/>
      <c r="B150" s="126" t="s">
        <v>204</v>
      </c>
      <c r="C150" s="234" t="s">
        <v>156</v>
      </c>
      <c r="D150" s="116">
        <f t="shared" ref="D150:D154" si="36">IF(C150="Sí",1)+IF(C150="No",0)</f>
        <v>1</v>
      </c>
      <c r="E150" s="207"/>
      <c r="F150" s="127">
        <f>IF(E149=0,(D150*$G$4))+IF(E149=11,(D150*$H$4))+IF(E149=10,(D150*$I$4))+IF(E149=9,(D150*$J$4))+IF(E149=8,(D150*$K$4))+IF(E149=7,(D150*$L$4))+IF(E149=6,(D150*$M$4))+IF(E149=5,(D150*$N$4))+IF(E149=4,(D150*$O$4))+IF(E149=3,(D150*$P$4))+IF(E149=2,(D150*$Q$4))+IF(E149=1,(D150*$R$4))</f>
        <v>9.0909090909090912E-2</v>
      </c>
      <c r="G150" s="117"/>
      <c r="H150" s="117"/>
      <c r="I150" s="117"/>
      <c r="J150" s="117"/>
      <c r="K150" s="117"/>
      <c r="L150" s="117"/>
      <c r="M150" s="117"/>
      <c r="N150" s="117"/>
      <c r="O150" s="117"/>
      <c r="P150" s="117"/>
      <c r="Q150" s="117"/>
      <c r="R150" s="117"/>
      <c r="S150" s="234" t="s">
        <v>156</v>
      </c>
      <c r="T150" s="235">
        <f t="shared" ref="T150:T159" si="37">IF(S150="Sí",1)+IF(S150="No",0)</f>
        <v>1</v>
      </c>
      <c r="U150" s="236">
        <f t="shared" ref="U150:U159" si="38">F150*T150</f>
        <v>9.0909090909090912E-2</v>
      </c>
    </row>
    <row r="151" spans="1:23" ht="28.8">
      <c r="A151" s="205"/>
      <c r="B151" s="126" t="s">
        <v>208</v>
      </c>
      <c r="C151" s="234" t="s">
        <v>156</v>
      </c>
      <c r="D151" s="116">
        <f t="shared" si="36"/>
        <v>1</v>
      </c>
      <c r="E151" s="207"/>
      <c r="F151" s="127">
        <f>IF(E149=0,(D151*$G$4))+IF(E149=11,(D151*$H$4))+IF(E149=10,(D151*$I$4))+IF(E149=9,(D151*$J$4))+IF(E149=8,(D151*$K$4))+IF(E149=7,(D151*$L$4))+IF(E149=6,(D151*$M$4))+IF(E149=5,(D151*$N$4))+IF(E149=4,(D151*$O$4))+IF(E149=3,(D151*$P$4))+IF(E149=2,(D151*$Q$4))+IF(E149=1,(D151*$R$4))</f>
        <v>9.0909090909090912E-2</v>
      </c>
      <c r="G151" s="117"/>
      <c r="H151" s="117"/>
      <c r="I151" s="117"/>
      <c r="J151" s="117"/>
      <c r="K151" s="117"/>
      <c r="L151" s="117"/>
      <c r="M151" s="117"/>
      <c r="N151" s="117"/>
      <c r="O151" s="117"/>
      <c r="P151" s="117"/>
      <c r="Q151" s="117"/>
      <c r="R151" s="117"/>
      <c r="S151" s="234" t="s">
        <v>156</v>
      </c>
      <c r="T151" s="235">
        <f t="shared" si="37"/>
        <v>1</v>
      </c>
      <c r="U151" s="236">
        <f t="shared" si="38"/>
        <v>9.0909090909090912E-2</v>
      </c>
    </row>
    <row r="152" spans="1:23" ht="14.4" customHeight="1">
      <c r="A152" s="203" t="s">
        <v>218</v>
      </c>
      <c r="B152" s="126" t="s">
        <v>201</v>
      </c>
      <c r="C152" s="234" t="s">
        <v>156</v>
      </c>
      <c r="D152" s="116">
        <f t="shared" si="36"/>
        <v>1</v>
      </c>
      <c r="E152" s="207"/>
      <c r="F152" s="127">
        <f>IF(E149=0,(D152*$G$4))+IF(E149=11,(D152*$H$4))+IF(E149=10,(D152*$I$4))+IF(E149=9,(D152*$J$4))+IF(E149=8,(D152*$K$4))+IF(E149=7,(D152*$L$4))+IF(E149=6,(D152*$M$4))+IF(E149=5,(D152*$N$4))+IF(E149=4,(D152*$O$4))+IF(E149=3,(D152*$P$4))+IF(E149=2,(D152*$Q$4))+IF(E149=1,(D152*$R$4))</f>
        <v>9.0909090909090912E-2</v>
      </c>
      <c r="G152" s="117"/>
      <c r="H152" s="117"/>
      <c r="I152" s="117"/>
      <c r="J152" s="117"/>
      <c r="K152" s="117"/>
      <c r="L152" s="117"/>
      <c r="M152" s="117"/>
      <c r="N152" s="117"/>
      <c r="O152" s="117"/>
      <c r="P152" s="117"/>
      <c r="Q152" s="117"/>
      <c r="R152" s="117"/>
      <c r="S152" s="234" t="s">
        <v>156</v>
      </c>
      <c r="T152" s="235">
        <f t="shared" si="37"/>
        <v>1</v>
      </c>
      <c r="U152" s="236">
        <f t="shared" si="38"/>
        <v>9.0909090909090912E-2</v>
      </c>
    </row>
    <row r="153" spans="1:23" ht="14.4" customHeight="1">
      <c r="A153" s="204"/>
      <c r="B153" s="126" t="s">
        <v>205</v>
      </c>
      <c r="C153" s="234" t="s">
        <v>156</v>
      </c>
      <c r="D153" s="116">
        <f t="shared" si="36"/>
        <v>1</v>
      </c>
      <c r="E153" s="207"/>
      <c r="F153" s="127">
        <f>IF(E149=0,(D153*$G$4))+IF(E149=11,(D153*$H$4))+IF(E149=10,(D153*$I$4))+IF(E149=9,(D153*$J$4))+IF(E149=8,(D153*$K$4))+IF(E149=7,(D153*$L$4))+IF(E149=6,(D153*$M$4))+IF(E149=5,(D153*$N$4))+IF(E149=4,(D153*$O$4))+IF(E149=3,(D153*$P$4))+IF(E149=2,(D153*$Q$4))+IF(E149=1,(D153*$R$4))</f>
        <v>9.0909090909090912E-2</v>
      </c>
      <c r="G153" s="117"/>
      <c r="H153" s="117"/>
      <c r="I153" s="117"/>
      <c r="J153" s="117"/>
      <c r="K153" s="117"/>
      <c r="L153" s="117"/>
      <c r="M153" s="117"/>
      <c r="N153" s="117"/>
      <c r="O153" s="117"/>
      <c r="P153" s="117"/>
      <c r="Q153" s="117"/>
      <c r="R153" s="117"/>
      <c r="S153" s="234" t="s">
        <v>156</v>
      </c>
      <c r="T153" s="235">
        <f t="shared" si="37"/>
        <v>1</v>
      </c>
      <c r="U153" s="236">
        <f t="shared" si="38"/>
        <v>9.0909090909090912E-2</v>
      </c>
    </row>
    <row r="154" spans="1:23" ht="14.4" customHeight="1">
      <c r="A154" s="205"/>
      <c r="B154" s="126" t="s">
        <v>209</v>
      </c>
      <c r="C154" s="234" t="s">
        <v>156</v>
      </c>
      <c r="D154" s="116">
        <f t="shared" si="36"/>
        <v>1</v>
      </c>
      <c r="E154" s="207"/>
      <c r="F154" s="127">
        <f>IF(E149=0,(D154*$G$4))+IF(E149=11,(D154*$H$4))+IF(E149=10,(D154*$I$4))+IF(E149=9,(D154*$J$4))+IF(E149=8,(D154*$K$4))+IF(E149=7,(D154*$L$4))+IF(E149=6,(D154*$M$4))+IF(E149=5,(D154*$N$4))+IF(E149=4,(D154*$O$4))+IF(E149=3,(D154*$P$4))+IF(E149=2,(D154*$Q$4))+IF(E149=1,(D154*$R$4))</f>
        <v>9.0909090909090912E-2</v>
      </c>
      <c r="G154" s="117"/>
      <c r="H154" s="117"/>
      <c r="I154" s="117"/>
      <c r="J154" s="117"/>
      <c r="K154" s="117"/>
      <c r="L154" s="117"/>
      <c r="M154" s="117"/>
      <c r="N154" s="117"/>
      <c r="O154" s="117"/>
      <c r="P154" s="117"/>
      <c r="Q154" s="117"/>
      <c r="R154" s="117"/>
      <c r="S154" s="234" t="s">
        <v>156</v>
      </c>
      <c r="T154" s="235">
        <f t="shared" si="37"/>
        <v>1</v>
      </c>
      <c r="U154" s="236">
        <f t="shared" si="38"/>
        <v>9.0909090909090912E-2</v>
      </c>
    </row>
    <row r="155" spans="1:23" ht="14.4" customHeight="1">
      <c r="A155" s="203" t="s">
        <v>219</v>
      </c>
      <c r="B155" s="126" t="s">
        <v>202</v>
      </c>
      <c r="C155" s="234" t="s">
        <v>156</v>
      </c>
      <c r="D155" s="116">
        <f>IF(C155="Sí",1)+IF(C155="No",0)</f>
        <v>1</v>
      </c>
      <c r="E155" s="207"/>
      <c r="F155" s="127">
        <f>IF(E149=0,(D155*$G$4))+IF(E149=11,(D155*$H$4))+IF(E149=10,(D155*$I$4))+IF(E149=9,(D155*$J$4))+IF(E149=8,(D155*$K$4))+IF(E149=7,(D155*$L$4))+IF(E149=6,(D155*$M$4))+IF(E149=5,(D155*$N$4))+IF(E149=4,(D155*$O$4))+IF(E149=3,(D155*$P$4))+IF(E149=2,(D155*$Q$4))+IF(E149=1,(D155*$R$4))</f>
        <v>9.0909090909090912E-2</v>
      </c>
      <c r="G155" s="117"/>
      <c r="H155" s="117"/>
      <c r="I155" s="117"/>
      <c r="J155" s="117"/>
      <c r="K155" s="117"/>
      <c r="L155" s="117"/>
      <c r="M155" s="117"/>
      <c r="N155" s="117"/>
      <c r="O155" s="117"/>
      <c r="P155" s="117"/>
      <c r="Q155" s="117"/>
      <c r="R155" s="117"/>
      <c r="S155" s="234" t="s">
        <v>156</v>
      </c>
      <c r="T155" s="235">
        <f t="shared" si="37"/>
        <v>1</v>
      </c>
      <c r="U155" s="236">
        <f t="shared" si="38"/>
        <v>9.0909090909090912E-2</v>
      </c>
    </row>
    <row r="156" spans="1:23" ht="14.4" customHeight="1">
      <c r="A156" s="205"/>
      <c r="B156" s="126" t="s">
        <v>206</v>
      </c>
      <c r="C156" s="234" t="s">
        <v>156</v>
      </c>
      <c r="D156" s="116">
        <f>IF(C156="Sí",1)+IF(C156="No",0)</f>
        <v>1</v>
      </c>
      <c r="E156" s="207"/>
      <c r="F156" s="127">
        <f>IF(E149=0,(D156*$G$4))+IF(E149=11,(D156*$H$4))+IF(E149=10,(D156*$I$4))+IF(E149=9,(D156*$J$4))+IF(E149=8,(D156*$K$4))+IF(E149=7,(D156*$L$4))+IF(E149=6,(D156*$M$4))+IF(E149=5,(D156*$N$4))+IF(E149=4,(D156*$O$4))+IF(E149=3,(D156*$P$4))+IF(E149=2,(D156*$Q$4))+IF(E149=1,(D156*$R$4))</f>
        <v>9.0909090909090912E-2</v>
      </c>
      <c r="G156" s="117"/>
      <c r="H156" s="117"/>
      <c r="I156" s="117"/>
      <c r="J156" s="117"/>
      <c r="K156" s="117"/>
      <c r="L156" s="117"/>
      <c r="M156" s="117"/>
      <c r="N156" s="117"/>
      <c r="O156" s="117"/>
      <c r="P156" s="117"/>
      <c r="Q156" s="117"/>
      <c r="R156" s="117"/>
      <c r="S156" s="234" t="s">
        <v>156</v>
      </c>
      <c r="T156" s="235">
        <f t="shared" si="37"/>
        <v>1</v>
      </c>
      <c r="U156" s="236">
        <f t="shared" si="38"/>
        <v>9.0909090909090912E-2</v>
      </c>
    </row>
    <row r="157" spans="1:23" ht="28.95" customHeight="1" thickBot="1">
      <c r="A157" s="203" t="s">
        <v>220</v>
      </c>
      <c r="B157" s="126" t="s">
        <v>203</v>
      </c>
      <c r="C157" s="234" t="s">
        <v>156</v>
      </c>
      <c r="D157" s="116">
        <f>IF(C157="Sí",1)+IF(C157="No",0)</f>
        <v>1</v>
      </c>
      <c r="E157" s="207"/>
      <c r="F157" s="127">
        <f>IF(E149=0,(D157*$G$4))+IF(E149=11,(D157*$H$4))+IF(E149=10,(D157*$I$4))+IF(E149=9,(D157*$J$4))+IF(E149=8,(D157*$K$4))+IF(E149=7,(D157*$L$4))+IF(E149=6,(D157*$M$4))+IF(E149=5,(D157*$N$4))+IF(E149=4,(D157*$O$4))+IF(E149=3,(D157*$P$4))+IF(E149=2,(D157*$Q$4))+IF(E149=1,(D157*$R$4))</f>
        <v>9.0909090909090912E-2</v>
      </c>
      <c r="G157" s="117"/>
      <c r="H157" s="117"/>
      <c r="I157" s="117"/>
      <c r="J157" s="117"/>
      <c r="K157" s="117"/>
      <c r="L157" s="117"/>
      <c r="M157" s="117"/>
      <c r="N157" s="117"/>
      <c r="O157" s="117"/>
      <c r="P157" s="117"/>
      <c r="Q157" s="117"/>
      <c r="R157" s="117"/>
      <c r="S157" s="234" t="s">
        <v>156</v>
      </c>
      <c r="T157" s="235">
        <f t="shared" si="37"/>
        <v>1</v>
      </c>
      <c r="U157" s="236">
        <f t="shared" si="38"/>
        <v>9.0909090909090912E-2</v>
      </c>
    </row>
    <row r="158" spans="1:23" ht="15" hidden="1" customHeight="1" thickBot="1">
      <c r="A158" s="204"/>
      <c r="B158" s="126" t="s">
        <v>207</v>
      </c>
      <c r="C158" s="234" t="s">
        <v>156</v>
      </c>
      <c r="D158" s="116">
        <f>IF(C158="Sí",1)+IF(C158="No",0)</f>
        <v>1</v>
      </c>
      <c r="E158" s="207"/>
      <c r="F158" s="127">
        <f>IF(E149=0,(D158*$G$4))+IF(E149=11,(D158*$H$4))+IF(E149=10,(D158*$I$4))+IF(E149=9,(D158*$J$4))+IF(E149=8,(D158*$K$4))+IF(E149=7,(D158*$L$4))+IF(E149=6,(D158*$M$4))+IF(E149=5,(D158*$N$4))+IF(E149=4,(D158*$O$4))+IF(E149=3,(D158*$P$4))+IF(E149=2,(D158*$Q$4))+IF(E149=1,(D158*$R$4))</f>
        <v>9.0909090909090912E-2</v>
      </c>
      <c r="G158" s="117"/>
      <c r="H158" s="117"/>
      <c r="I158" s="117"/>
      <c r="J158" s="117"/>
      <c r="K158" s="117"/>
      <c r="L158" s="117"/>
      <c r="M158" s="117"/>
      <c r="N158" s="117"/>
      <c r="O158" s="117"/>
      <c r="P158" s="117"/>
      <c r="Q158" s="117"/>
      <c r="R158" s="117"/>
      <c r="S158" s="234" t="s">
        <v>156</v>
      </c>
      <c r="T158" s="235">
        <f t="shared" si="37"/>
        <v>1</v>
      </c>
      <c r="U158" s="236">
        <f t="shared" si="38"/>
        <v>9.0909090909090912E-2</v>
      </c>
    </row>
    <row r="159" spans="1:23" ht="28.95" customHeight="1" thickBot="1">
      <c r="A159" s="205"/>
      <c r="B159" s="126" t="s">
        <v>210</v>
      </c>
      <c r="C159" s="234" t="s">
        <v>156</v>
      </c>
      <c r="D159" s="116">
        <f t="shared" ref="D159" si="39">IF(C159="Sí",1)+IF(C159="No",0)</f>
        <v>1</v>
      </c>
      <c r="E159" s="208"/>
      <c r="F159" s="127">
        <f>IF(E149=0,(D159*$G$4))+IF(E149=11,(D159*$H$4))+IF(E149=10,(D159*$I$4))+IF(E149=9,(D159*$J$4))+IF(E149=8,(D159*$K$4))+IF(E149=7,(D159*$L$4))+IF(E149=6,(D159*$M$4))+IF(E149=5,(D159*$N$4))+IF(E149=4,(D159*$O$4))+IF(E149=3,(D159*$P$4))+IF(E149=2,(D159*$Q$4))+IF(E149=1,(D159*$R$4))</f>
        <v>9.0909090909090912E-2</v>
      </c>
      <c r="G159" s="117"/>
      <c r="H159" s="117"/>
      <c r="I159" s="117"/>
      <c r="J159" s="117"/>
      <c r="K159" s="117"/>
      <c r="L159" s="117"/>
      <c r="M159" s="117"/>
      <c r="N159" s="117"/>
      <c r="O159" s="117"/>
      <c r="P159" s="117"/>
      <c r="Q159" s="117"/>
      <c r="R159" s="117"/>
      <c r="S159" s="234" t="s">
        <v>156</v>
      </c>
      <c r="T159" s="235">
        <f t="shared" si="37"/>
        <v>1</v>
      </c>
      <c r="U159" s="236">
        <f t="shared" si="38"/>
        <v>9.0909090909090912E-2</v>
      </c>
      <c r="V159" s="226">
        <f>U160</f>
        <v>1.0000000000000002</v>
      </c>
      <c r="W159" s="227">
        <f>IF(U160&gt;=70%,(U160))+IF(U160&lt;=70%,70%)</f>
        <v>1.0000000000000002</v>
      </c>
    </row>
    <row r="160" spans="1:23">
      <c r="B160" s="139"/>
      <c r="C160" s="217"/>
      <c r="D160" s="5"/>
      <c r="E160" s="5"/>
      <c r="F160" s="5"/>
      <c r="G160" s="5"/>
      <c r="H160" s="5"/>
      <c r="I160" s="5"/>
      <c r="J160" s="5"/>
      <c r="K160" s="5"/>
      <c r="L160" s="5"/>
      <c r="M160" s="5"/>
      <c r="N160" s="5"/>
      <c r="O160" s="5"/>
      <c r="P160" s="56"/>
      <c r="Q160" s="56"/>
      <c r="R160" s="56"/>
      <c r="S160" s="217"/>
      <c r="T160" s="217"/>
      <c r="U160" s="228">
        <f>SUM(U149:U159)</f>
        <v>1.0000000000000002</v>
      </c>
    </row>
    <row r="161" spans="1:23">
      <c r="B161" s="140"/>
    </row>
    <row r="162" spans="1:23" ht="28.8">
      <c r="A162" s="6"/>
      <c r="B162" s="138"/>
      <c r="C162" s="211" t="s">
        <v>213</v>
      </c>
      <c r="D162" s="42"/>
      <c r="E162" s="42"/>
      <c r="F162" s="25" t="s">
        <v>229</v>
      </c>
      <c r="S162" s="211" t="s">
        <v>155</v>
      </c>
      <c r="U162" s="156" t="s">
        <v>222</v>
      </c>
    </row>
    <row r="163" spans="1:23">
      <c r="A163" s="26" t="str">
        <f>'Tabla Resultados FC'!C64</f>
        <v>GDHE 2.4</v>
      </c>
      <c r="B163" s="30" t="str">
        <f>'Tabla Resultados FC'!D64</f>
        <v>Estudio Financiero y Viabilidad Económica</v>
      </c>
      <c r="C163" s="212"/>
      <c r="D163" s="42"/>
      <c r="E163" s="42"/>
      <c r="F163" s="128">
        <v>1</v>
      </c>
      <c r="S163" s="212"/>
      <c r="U163" s="157"/>
    </row>
    <row r="164" spans="1:23">
      <c r="A164" s="6"/>
      <c r="B164" s="138"/>
      <c r="C164" s="213"/>
      <c r="D164" s="6"/>
      <c r="E164" s="6"/>
      <c r="F164" s="6"/>
      <c r="G164" s="125"/>
      <c r="H164" s="125"/>
      <c r="I164" s="125"/>
      <c r="J164" s="125"/>
      <c r="K164" s="125"/>
      <c r="L164" s="125"/>
      <c r="M164" s="125"/>
      <c r="N164" s="125"/>
      <c r="O164" s="125"/>
      <c r="P164" s="125"/>
      <c r="Q164" s="125"/>
      <c r="R164" s="125"/>
      <c r="S164" s="213"/>
      <c r="T164" s="213"/>
      <c r="U164" s="223"/>
    </row>
    <row r="165" spans="1:23" ht="28.95" customHeight="1">
      <c r="A165" s="203" t="s">
        <v>217</v>
      </c>
      <c r="B165" s="126" t="s">
        <v>200</v>
      </c>
      <c r="C165" s="234" t="s">
        <v>156</v>
      </c>
      <c r="D165" s="116">
        <f>IF(C165="Sí",1)+IF(C165="No",0)</f>
        <v>1</v>
      </c>
      <c r="E165" s="206">
        <f>(COUNTIF(D165:D175,"1"))</f>
        <v>11</v>
      </c>
      <c r="F165" s="127">
        <f>IF(E165=0,(D165*$G$4))+IF(E165=11,(D165*$H$4))+IF(E165=10,(D165*$I$4))+IF(E165=9,(D165*$J$4))+IF(E165=8,(D165*$K$4))+IF(E165=7,(D165*$L$4))+IF(E165=6,(D165*$M$4))+IF(E165=5,(D165*$N$4))+IF(E165=4,(D165*$O$4))+IF(E165=3,(D165*$P$4))+IF(E165=2,(D165*$Q$4))+IF(E165=1,(D165*$R$4))</f>
        <v>9.0909090909090912E-2</v>
      </c>
      <c r="G165" s="117">
        <v>0</v>
      </c>
      <c r="H165" s="117">
        <f>F163/11</f>
        <v>9.0909090909090912E-2</v>
      </c>
      <c r="I165" s="117">
        <f>F163/10</f>
        <v>0.1</v>
      </c>
      <c r="J165" s="117">
        <f>F163/9</f>
        <v>0.1111111111111111</v>
      </c>
      <c r="K165" s="117">
        <f>F163/8</f>
        <v>0.125</v>
      </c>
      <c r="L165" s="117">
        <f>F163/7</f>
        <v>0.14285714285714285</v>
      </c>
      <c r="M165" s="117">
        <f>F163/6</f>
        <v>0.16666666666666666</v>
      </c>
      <c r="N165" s="117">
        <f>F163/5</f>
        <v>0.2</v>
      </c>
      <c r="O165" s="117">
        <f>F163/4</f>
        <v>0.25</v>
      </c>
      <c r="P165" s="117">
        <f>F163/3</f>
        <v>0.33333333333333331</v>
      </c>
      <c r="Q165" s="117">
        <f>F163/2</f>
        <v>0.5</v>
      </c>
      <c r="R165" s="117">
        <f>F163/1</f>
        <v>1</v>
      </c>
      <c r="S165" s="234" t="s">
        <v>156</v>
      </c>
      <c r="T165" s="235">
        <f>IF(S165="Sí",1)+IF(S165="No",0)</f>
        <v>1</v>
      </c>
      <c r="U165" s="236">
        <f>F165*T165</f>
        <v>9.0909090909090912E-2</v>
      </c>
    </row>
    <row r="166" spans="1:23" ht="14.4" hidden="1" customHeight="1">
      <c r="A166" s="204"/>
      <c r="B166" s="126" t="s">
        <v>204</v>
      </c>
      <c r="C166" s="234" t="s">
        <v>156</v>
      </c>
      <c r="D166" s="116">
        <f t="shared" ref="D166:D170" si="40">IF(C166="Sí",1)+IF(C166="No",0)</f>
        <v>1</v>
      </c>
      <c r="E166" s="207"/>
      <c r="F166" s="127">
        <f>IF(E165=0,(D166*$G$4))+IF(E165=11,(D166*$H$4))+IF(E165=10,(D166*$I$4))+IF(E165=9,(D166*$J$4))+IF(E165=8,(D166*$K$4))+IF(E165=7,(D166*$L$4))+IF(E165=6,(D166*$M$4))+IF(E165=5,(D166*$N$4))+IF(E165=4,(D166*$O$4))+IF(E165=3,(D166*$P$4))+IF(E165=2,(D166*$Q$4))+IF(E165=1,(D166*$R$4))</f>
        <v>9.0909090909090912E-2</v>
      </c>
      <c r="G166" s="117"/>
      <c r="H166" s="117"/>
      <c r="I166" s="117"/>
      <c r="J166" s="117"/>
      <c r="K166" s="117"/>
      <c r="L166" s="117"/>
      <c r="M166" s="117"/>
      <c r="N166" s="117"/>
      <c r="O166" s="117"/>
      <c r="P166" s="117"/>
      <c r="Q166" s="117"/>
      <c r="R166" s="117"/>
      <c r="S166" s="234" t="s">
        <v>156</v>
      </c>
      <c r="T166" s="235">
        <f t="shared" ref="T166:T175" si="41">IF(S166="Sí",1)+IF(S166="No",0)</f>
        <v>1</v>
      </c>
      <c r="U166" s="236">
        <f t="shared" ref="U166:U175" si="42">F166*T166</f>
        <v>9.0909090909090912E-2</v>
      </c>
    </row>
    <row r="167" spans="1:23" ht="28.8">
      <c r="A167" s="205"/>
      <c r="B167" s="126" t="s">
        <v>208</v>
      </c>
      <c r="C167" s="234" t="s">
        <v>156</v>
      </c>
      <c r="D167" s="116">
        <f t="shared" si="40"/>
        <v>1</v>
      </c>
      <c r="E167" s="207"/>
      <c r="F167" s="127">
        <f>IF(E165=0,(D167*$G$4))+IF(E165=11,(D167*$H$4))+IF(E165=10,(D167*$I$4))+IF(E165=9,(D167*$J$4))+IF(E165=8,(D167*$K$4))+IF(E165=7,(D167*$L$4))+IF(E165=6,(D167*$M$4))+IF(E165=5,(D167*$N$4))+IF(E165=4,(D167*$O$4))+IF(E165=3,(D167*$P$4))+IF(E165=2,(D167*$Q$4))+IF(E165=1,(D167*$R$4))</f>
        <v>9.0909090909090912E-2</v>
      </c>
      <c r="G167" s="117"/>
      <c r="H167" s="117"/>
      <c r="I167" s="117"/>
      <c r="J167" s="117"/>
      <c r="K167" s="117"/>
      <c r="L167" s="117"/>
      <c r="M167" s="117"/>
      <c r="N167" s="117"/>
      <c r="O167" s="117"/>
      <c r="P167" s="117"/>
      <c r="Q167" s="117"/>
      <c r="R167" s="117"/>
      <c r="S167" s="234" t="s">
        <v>156</v>
      </c>
      <c r="T167" s="235">
        <f t="shared" si="41"/>
        <v>1</v>
      </c>
      <c r="U167" s="236">
        <f t="shared" si="42"/>
        <v>9.0909090909090912E-2</v>
      </c>
    </row>
    <row r="168" spans="1:23" ht="14.4" customHeight="1">
      <c r="A168" s="203" t="s">
        <v>218</v>
      </c>
      <c r="B168" s="126" t="s">
        <v>201</v>
      </c>
      <c r="C168" s="234" t="s">
        <v>156</v>
      </c>
      <c r="D168" s="116">
        <f t="shared" si="40"/>
        <v>1</v>
      </c>
      <c r="E168" s="207"/>
      <c r="F168" s="127">
        <f>IF(E165=0,(D168*$G$4))+IF(E165=11,(D168*$H$4))+IF(E165=10,(D168*$I$4))+IF(E165=9,(D168*$J$4))+IF(E165=8,(D168*$K$4))+IF(E165=7,(D168*$L$4))+IF(E165=6,(D168*$M$4))+IF(E165=5,(D168*$N$4))+IF(E165=4,(D168*$O$4))+IF(E165=3,(D168*$P$4))+IF(E165=2,(D168*$Q$4))+IF(E165=1,(D168*$R$4))</f>
        <v>9.0909090909090912E-2</v>
      </c>
      <c r="G168" s="117"/>
      <c r="H168" s="117"/>
      <c r="I168" s="117"/>
      <c r="J168" s="117"/>
      <c r="K168" s="117"/>
      <c r="L168" s="117"/>
      <c r="M168" s="117"/>
      <c r="N168" s="117"/>
      <c r="O168" s="117"/>
      <c r="P168" s="117"/>
      <c r="Q168" s="117"/>
      <c r="R168" s="117"/>
      <c r="S168" s="234" t="s">
        <v>156</v>
      </c>
      <c r="T168" s="235">
        <f t="shared" si="41"/>
        <v>1</v>
      </c>
      <c r="U168" s="236">
        <f t="shared" si="42"/>
        <v>9.0909090909090912E-2</v>
      </c>
    </row>
    <row r="169" spans="1:23" ht="14.4" customHeight="1">
      <c r="A169" s="204"/>
      <c r="B169" s="126" t="s">
        <v>205</v>
      </c>
      <c r="C169" s="234" t="s">
        <v>156</v>
      </c>
      <c r="D169" s="116">
        <f t="shared" si="40"/>
        <v>1</v>
      </c>
      <c r="E169" s="207"/>
      <c r="F169" s="127">
        <f>IF(E165=0,(D169*$G$4))+IF(E165=11,(D169*$H$4))+IF(E165=10,(D169*$I$4))+IF(E165=9,(D169*$J$4))+IF(E165=8,(D169*$K$4))+IF(E165=7,(D169*$L$4))+IF(E165=6,(D169*$M$4))+IF(E165=5,(D169*$N$4))+IF(E165=4,(D169*$O$4))+IF(E165=3,(D169*$P$4))+IF(E165=2,(D169*$Q$4))+IF(E165=1,(D169*$R$4))</f>
        <v>9.0909090909090912E-2</v>
      </c>
      <c r="G169" s="117"/>
      <c r="H169" s="117"/>
      <c r="I169" s="117"/>
      <c r="J169" s="117"/>
      <c r="K169" s="117"/>
      <c r="L169" s="117"/>
      <c r="M169" s="117"/>
      <c r="N169" s="117"/>
      <c r="O169" s="117"/>
      <c r="P169" s="117"/>
      <c r="Q169" s="117"/>
      <c r="R169" s="117"/>
      <c r="S169" s="234" t="s">
        <v>156</v>
      </c>
      <c r="T169" s="235">
        <f t="shared" si="41"/>
        <v>1</v>
      </c>
      <c r="U169" s="236">
        <f t="shared" si="42"/>
        <v>9.0909090909090912E-2</v>
      </c>
    </row>
    <row r="170" spans="1:23" ht="14.4" customHeight="1">
      <c r="A170" s="205"/>
      <c r="B170" s="126" t="s">
        <v>209</v>
      </c>
      <c r="C170" s="234" t="s">
        <v>156</v>
      </c>
      <c r="D170" s="116">
        <f t="shared" si="40"/>
        <v>1</v>
      </c>
      <c r="E170" s="207"/>
      <c r="F170" s="127">
        <f>IF(E165=0,(D170*$G$4))+IF(E165=11,(D170*$H$4))+IF(E165=10,(D170*$I$4))+IF(E165=9,(D170*$J$4))+IF(E165=8,(D170*$K$4))+IF(E165=7,(D170*$L$4))+IF(E165=6,(D170*$M$4))+IF(E165=5,(D170*$N$4))+IF(E165=4,(D170*$O$4))+IF(E165=3,(D170*$P$4))+IF(E165=2,(D170*$Q$4))+IF(E165=1,(D170*$R$4))</f>
        <v>9.0909090909090912E-2</v>
      </c>
      <c r="G170" s="117"/>
      <c r="H170" s="117"/>
      <c r="I170" s="117"/>
      <c r="J170" s="117"/>
      <c r="K170" s="117"/>
      <c r="L170" s="117"/>
      <c r="M170" s="117"/>
      <c r="N170" s="117"/>
      <c r="O170" s="117"/>
      <c r="P170" s="117"/>
      <c r="Q170" s="117"/>
      <c r="R170" s="117"/>
      <c r="S170" s="234" t="s">
        <v>156</v>
      </c>
      <c r="T170" s="235">
        <f t="shared" si="41"/>
        <v>1</v>
      </c>
      <c r="U170" s="236">
        <f t="shared" si="42"/>
        <v>9.0909090909090912E-2</v>
      </c>
    </row>
    <row r="171" spans="1:23" ht="14.4" customHeight="1">
      <c r="A171" s="203" t="s">
        <v>219</v>
      </c>
      <c r="B171" s="126" t="s">
        <v>202</v>
      </c>
      <c r="C171" s="234" t="s">
        <v>156</v>
      </c>
      <c r="D171" s="116">
        <f>IF(C171="Sí",1)+IF(C171="No",0)</f>
        <v>1</v>
      </c>
      <c r="E171" s="207"/>
      <c r="F171" s="127">
        <f>IF(E165=0,(D171*$G$4))+IF(E165=11,(D171*$H$4))+IF(E165=10,(D171*$I$4))+IF(E165=9,(D171*$J$4))+IF(E165=8,(D171*$K$4))+IF(E165=7,(D171*$L$4))+IF(E165=6,(D171*$M$4))+IF(E165=5,(D171*$N$4))+IF(E165=4,(D171*$O$4))+IF(E165=3,(D171*$P$4))+IF(E165=2,(D171*$Q$4))+IF(E165=1,(D171*$R$4))</f>
        <v>9.0909090909090912E-2</v>
      </c>
      <c r="G171" s="117"/>
      <c r="H171" s="117"/>
      <c r="I171" s="117"/>
      <c r="J171" s="117"/>
      <c r="K171" s="117"/>
      <c r="L171" s="117"/>
      <c r="M171" s="117"/>
      <c r="N171" s="117"/>
      <c r="O171" s="117"/>
      <c r="P171" s="117"/>
      <c r="Q171" s="117"/>
      <c r="R171" s="117"/>
      <c r="S171" s="234" t="s">
        <v>156</v>
      </c>
      <c r="T171" s="235">
        <f t="shared" si="41"/>
        <v>1</v>
      </c>
      <c r="U171" s="236">
        <f t="shared" si="42"/>
        <v>9.0909090909090912E-2</v>
      </c>
    </row>
    <row r="172" spans="1:23" ht="14.4" customHeight="1">
      <c r="A172" s="205"/>
      <c r="B172" s="126" t="s">
        <v>206</v>
      </c>
      <c r="C172" s="234" t="s">
        <v>156</v>
      </c>
      <c r="D172" s="116">
        <f>IF(C172="Sí",1)+IF(C172="No",0)</f>
        <v>1</v>
      </c>
      <c r="E172" s="207"/>
      <c r="F172" s="127">
        <f>IF(E165=0,(D172*$G$4))+IF(E165=11,(D172*$H$4))+IF(E165=10,(D172*$I$4))+IF(E165=9,(D172*$J$4))+IF(E165=8,(D172*$K$4))+IF(E165=7,(D172*$L$4))+IF(E165=6,(D172*$M$4))+IF(E165=5,(D172*$N$4))+IF(E165=4,(D172*$O$4))+IF(E165=3,(D172*$P$4))+IF(E165=2,(D172*$Q$4))+IF(E165=1,(D172*$R$4))</f>
        <v>9.0909090909090912E-2</v>
      </c>
      <c r="G172" s="117"/>
      <c r="H172" s="117"/>
      <c r="I172" s="117"/>
      <c r="J172" s="117"/>
      <c r="K172" s="117"/>
      <c r="L172" s="117"/>
      <c r="M172" s="117"/>
      <c r="N172" s="117"/>
      <c r="O172" s="117"/>
      <c r="P172" s="117"/>
      <c r="Q172" s="117"/>
      <c r="R172" s="117"/>
      <c r="S172" s="234" t="s">
        <v>156</v>
      </c>
      <c r="T172" s="235">
        <f t="shared" si="41"/>
        <v>1</v>
      </c>
      <c r="U172" s="236">
        <f t="shared" si="42"/>
        <v>9.0909090909090912E-2</v>
      </c>
    </row>
    <row r="173" spans="1:23" ht="28.95" customHeight="1" thickBot="1">
      <c r="A173" s="203" t="s">
        <v>220</v>
      </c>
      <c r="B173" s="126" t="s">
        <v>203</v>
      </c>
      <c r="C173" s="234" t="s">
        <v>156</v>
      </c>
      <c r="D173" s="116">
        <f>IF(C173="Sí",1)+IF(C173="No",0)</f>
        <v>1</v>
      </c>
      <c r="E173" s="207"/>
      <c r="F173" s="127">
        <f>IF(E165=0,(D173*$G$4))+IF(E165=11,(D173*$H$4))+IF(E165=10,(D173*$I$4))+IF(E165=9,(D173*$J$4))+IF(E165=8,(D173*$K$4))+IF(E165=7,(D173*$L$4))+IF(E165=6,(D173*$M$4))+IF(E165=5,(D173*$N$4))+IF(E165=4,(D173*$O$4))+IF(E165=3,(D173*$P$4))+IF(E165=2,(D173*$Q$4))+IF(E165=1,(D173*$R$4))</f>
        <v>9.0909090909090912E-2</v>
      </c>
      <c r="G173" s="117"/>
      <c r="H173" s="117"/>
      <c r="I173" s="117"/>
      <c r="J173" s="117"/>
      <c r="K173" s="117"/>
      <c r="L173" s="117"/>
      <c r="M173" s="117"/>
      <c r="N173" s="117"/>
      <c r="O173" s="117"/>
      <c r="P173" s="117"/>
      <c r="Q173" s="117"/>
      <c r="R173" s="117"/>
      <c r="S173" s="234" t="s">
        <v>156</v>
      </c>
      <c r="T173" s="235">
        <f t="shared" si="41"/>
        <v>1</v>
      </c>
      <c r="U173" s="236">
        <f t="shared" si="42"/>
        <v>9.0909090909090912E-2</v>
      </c>
    </row>
    <row r="174" spans="1:23" ht="15" hidden="1" customHeight="1" thickBot="1">
      <c r="A174" s="204"/>
      <c r="B174" s="126" t="s">
        <v>207</v>
      </c>
      <c r="C174" s="234" t="s">
        <v>156</v>
      </c>
      <c r="D174" s="116">
        <f>IF(C174="Sí",1)+IF(C174="No",0)</f>
        <v>1</v>
      </c>
      <c r="E174" s="207"/>
      <c r="F174" s="127">
        <f>IF(E165=0,(D174*$G$4))+IF(E165=11,(D174*$H$4))+IF(E165=10,(D174*$I$4))+IF(E165=9,(D174*$J$4))+IF(E165=8,(D174*$K$4))+IF(E165=7,(D174*$L$4))+IF(E165=6,(D174*$M$4))+IF(E165=5,(D174*$N$4))+IF(E165=4,(D174*$O$4))+IF(E165=3,(D174*$P$4))+IF(E165=2,(D174*$Q$4))+IF(E165=1,(D174*$R$4))</f>
        <v>9.0909090909090912E-2</v>
      </c>
      <c r="G174" s="117"/>
      <c r="H174" s="117"/>
      <c r="I174" s="117"/>
      <c r="J174" s="117"/>
      <c r="K174" s="117"/>
      <c r="L174" s="117"/>
      <c r="M174" s="117"/>
      <c r="N174" s="117"/>
      <c r="O174" s="117"/>
      <c r="P174" s="117"/>
      <c r="Q174" s="117"/>
      <c r="R174" s="117"/>
      <c r="S174" s="234" t="s">
        <v>156</v>
      </c>
      <c r="T174" s="235">
        <f t="shared" si="41"/>
        <v>1</v>
      </c>
      <c r="U174" s="236">
        <f t="shared" si="42"/>
        <v>9.0909090909090912E-2</v>
      </c>
    </row>
    <row r="175" spans="1:23" ht="28.95" customHeight="1" thickBot="1">
      <c r="A175" s="205"/>
      <c r="B175" s="126" t="s">
        <v>210</v>
      </c>
      <c r="C175" s="234" t="s">
        <v>156</v>
      </c>
      <c r="D175" s="116">
        <f t="shared" ref="D175" si="43">IF(C175="Sí",1)+IF(C175="No",0)</f>
        <v>1</v>
      </c>
      <c r="E175" s="208"/>
      <c r="F175" s="127">
        <f>IF(E165=0,(D175*$G$4))+IF(E165=11,(D175*$H$4))+IF(E165=10,(D175*$I$4))+IF(E165=9,(D175*$J$4))+IF(E165=8,(D175*$K$4))+IF(E165=7,(D175*$L$4))+IF(E165=6,(D175*$M$4))+IF(E165=5,(D175*$N$4))+IF(E165=4,(D175*$O$4))+IF(E165=3,(D175*$P$4))+IF(E165=2,(D175*$Q$4))+IF(E165=1,(D175*$R$4))</f>
        <v>9.0909090909090912E-2</v>
      </c>
      <c r="G175" s="117"/>
      <c r="H175" s="117"/>
      <c r="I175" s="117"/>
      <c r="J175" s="117"/>
      <c r="K175" s="117"/>
      <c r="L175" s="117"/>
      <c r="M175" s="117"/>
      <c r="N175" s="117"/>
      <c r="O175" s="117"/>
      <c r="P175" s="117"/>
      <c r="Q175" s="117"/>
      <c r="R175" s="117"/>
      <c r="S175" s="234" t="s">
        <v>156</v>
      </c>
      <c r="T175" s="235">
        <f t="shared" si="41"/>
        <v>1</v>
      </c>
      <c r="U175" s="236">
        <f t="shared" si="42"/>
        <v>9.0909090909090912E-2</v>
      </c>
      <c r="V175" s="226">
        <f>U176</f>
        <v>1.0000000000000002</v>
      </c>
      <c r="W175" s="227">
        <f>IF(U176&gt;=70%,(U176))+IF(U176&lt;=70%,70%)</f>
        <v>1.0000000000000002</v>
      </c>
    </row>
    <row r="176" spans="1:23">
      <c r="B176" s="139"/>
      <c r="C176" s="217"/>
      <c r="D176" s="5"/>
      <c r="E176" s="5"/>
      <c r="F176" s="5"/>
      <c r="G176" s="5"/>
      <c r="H176" s="5"/>
      <c r="I176" s="5"/>
      <c r="J176" s="5"/>
      <c r="K176" s="5"/>
      <c r="L176" s="5"/>
      <c r="M176" s="5"/>
      <c r="N176" s="5"/>
      <c r="O176" s="5"/>
      <c r="P176" s="56"/>
      <c r="Q176" s="56"/>
      <c r="R176" s="56"/>
      <c r="S176" s="217"/>
      <c r="T176" s="217"/>
      <c r="U176" s="228">
        <f>SUM(U165:U175)</f>
        <v>1.0000000000000002</v>
      </c>
    </row>
    <row r="177" spans="1:23">
      <c r="B177" s="140"/>
    </row>
    <row r="178" spans="1:23" ht="28.8">
      <c r="A178" s="6"/>
      <c r="B178" s="138"/>
      <c r="C178" s="211" t="s">
        <v>213</v>
      </c>
      <c r="D178" s="42"/>
      <c r="E178" s="42"/>
      <c r="F178" s="25" t="s">
        <v>229</v>
      </c>
      <c r="S178" s="211" t="s">
        <v>155</v>
      </c>
      <c r="U178" s="156" t="s">
        <v>222</v>
      </c>
    </row>
    <row r="179" spans="1:23">
      <c r="A179" s="26" t="str">
        <f>'Tabla Resultados FC'!C65</f>
        <v>GDHE 2.5</v>
      </c>
      <c r="B179" s="30" t="str">
        <f>'Tabla Resultados FC'!D65</f>
        <v xml:space="preserve">Gestión urbanística </v>
      </c>
      <c r="C179" s="212"/>
      <c r="D179" s="42"/>
      <c r="E179" s="42"/>
      <c r="F179" s="128">
        <v>1</v>
      </c>
      <c r="S179" s="212"/>
      <c r="U179" s="157"/>
    </row>
    <row r="180" spans="1:23">
      <c r="A180" s="6"/>
      <c r="B180" s="138"/>
      <c r="C180" s="213"/>
      <c r="D180" s="6"/>
      <c r="E180" s="6"/>
      <c r="F180" s="6"/>
      <c r="G180" s="125"/>
      <c r="H180" s="125"/>
      <c r="I180" s="125"/>
      <c r="J180" s="125"/>
      <c r="K180" s="125"/>
      <c r="L180" s="125"/>
      <c r="M180" s="125"/>
      <c r="N180" s="125"/>
      <c r="O180" s="125"/>
      <c r="P180" s="125"/>
      <c r="Q180" s="125"/>
      <c r="R180" s="125"/>
      <c r="S180" s="213"/>
      <c r="T180" s="213"/>
      <c r="U180" s="223"/>
    </row>
    <row r="181" spans="1:23" ht="28.8" customHeight="1">
      <c r="A181" s="203" t="s">
        <v>217</v>
      </c>
      <c r="B181" s="126" t="s">
        <v>200</v>
      </c>
      <c r="C181" s="234" t="s">
        <v>156</v>
      </c>
      <c r="D181" s="116">
        <f>IF(C181="Sí",1)+IF(C181="No",0)</f>
        <v>1</v>
      </c>
      <c r="E181" s="206">
        <f>(COUNTIF(D181:D191,"1"))</f>
        <v>11</v>
      </c>
      <c r="F181" s="127">
        <f>IF(E181=0,(D181*$G$4))+IF(E181=11,(D181*$H$4))+IF(E181=10,(D181*$I$4))+IF(E181=9,(D181*$J$4))+IF(E181=8,(D181*$K$4))+IF(E181=7,(D181*$L$4))+IF(E181=6,(D181*$M$4))+IF(E181=5,(D181*$N$4))+IF(E181=4,(D181*$O$4))+IF(E181=3,(D181*$P$4))+IF(E181=2,(D181*$Q$4))+IF(E181=1,(D181*$R$4))</f>
        <v>9.0909090909090912E-2</v>
      </c>
      <c r="G181" s="117">
        <v>0</v>
      </c>
      <c r="H181" s="117">
        <f>F179/11</f>
        <v>9.0909090909090912E-2</v>
      </c>
      <c r="I181" s="117">
        <f>F179/10</f>
        <v>0.1</v>
      </c>
      <c r="J181" s="117">
        <f>F179/9</f>
        <v>0.1111111111111111</v>
      </c>
      <c r="K181" s="117">
        <f>F179/8</f>
        <v>0.125</v>
      </c>
      <c r="L181" s="117">
        <f>F179/7</f>
        <v>0.14285714285714285</v>
      </c>
      <c r="M181" s="117">
        <f>F179/6</f>
        <v>0.16666666666666666</v>
      </c>
      <c r="N181" s="117">
        <f>F179/5</f>
        <v>0.2</v>
      </c>
      <c r="O181" s="117">
        <f>F179/4</f>
        <v>0.25</v>
      </c>
      <c r="P181" s="117">
        <f>F179/3</f>
        <v>0.33333333333333331</v>
      </c>
      <c r="Q181" s="117">
        <f>F179/2</f>
        <v>0.5</v>
      </c>
      <c r="R181" s="117">
        <f>F179/1</f>
        <v>1</v>
      </c>
      <c r="S181" s="234" t="s">
        <v>156</v>
      </c>
      <c r="T181" s="235">
        <f>IF(S181="Sí",1)+IF(S181="No",0)</f>
        <v>1</v>
      </c>
      <c r="U181" s="236">
        <f>F181*T181</f>
        <v>9.0909090909090912E-2</v>
      </c>
    </row>
    <row r="182" spans="1:23" ht="14.4" hidden="1" customHeight="1">
      <c r="A182" s="204"/>
      <c r="B182" s="126" t="s">
        <v>204</v>
      </c>
      <c r="C182" s="234" t="s">
        <v>156</v>
      </c>
      <c r="D182" s="116">
        <f t="shared" ref="D182:D186" si="44">IF(C182="Sí",1)+IF(C182="No",0)</f>
        <v>1</v>
      </c>
      <c r="E182" s="207"/>
      <c r="F182" s="127">
        <f>IF(E181=0,(D182*$G$4))+IF(E181=11,(D182*$H$4))+IF(E181=10,(D182*$I$4))+IF(E181=9,(D182*$J$4))+IF(E181=8,(D182*$K$4))+IF(E181=7,(D182*$L$4))+IF(E181=6,(D182*$M$4))+IF(E181=5,(D182*$N$4))+IF(E181=4,(D182*$O$4))+IF(E181=3,(D182*$P$4))+IF(E181=2,(D182*$Q$4))+IF(E181=1,(D182*$R$4))</f>
        <v>9.0909090909090912E-2</v>
      </c>
      <c r="G182" s="117"/>
      <c r="H182" s="117"/>
      <c r="I182" s="117"/>
      <c r="J182" s="117"/>
      <c r="K182" s="117"/>
      <c r="L182" s="117"/>
      <c r="M182" s="117"/>
      <c r="N182" s="117"/>
      <c r="O182" s="117"/>
      <c r="P182" s="117"/>
      <c r="Q182" s="117"/>
      <c r="R182" s="117"/>
      <c r="S182" s="234" t="s">
        <v>156</v>
      </c>
      <c r="T182" s="235">
        <f t="shared" ref="T182:T191" si="45">IF(S182="Sí",1)+IF(S182="No",0)</f>
        <v>1</v>
      </c>
      <c r="U182" s="236">
        <f t="shared" ref="U182:U191" si="46">F182*T182</f>
        <v>9.0909090909090912E-2</v>
      </c>
    </row>
    <row r="183" spans="1:23" ht="28.8">
      <c r="A183" s="205"/>
      <c r="B183" s="126" t="s">
        <v>208</v>
      </c>
      <c r="C183" s="234" t="s">
        <v>156</v>
      </c>
      <c r="D183" s="116">
        <f t="shared" si="44"/>
        <v>1</v>
      </c>
      <c r="E183" s="207"/>
      <c r="F183" s="127">
        <f>IF(E181=0,(D183*$G$4))+IF(E181=11,(D183*$H$4))+IF(E181=10,(D183*$I$4))+IF(E181=9,(D183*$J$4))+IF(E181=8,(D183*$K$4))+IF(E181=7,(D183*$L$4))+IF(E181=6,(D183*$M$4))+IF(E181=5,(D183*$N$4))+IF(E181=4,(D183*$O$4))+IF(E181=3,(D183*$P$4))+IF(E181=2,(D183*$Q$4))+IF(E181=1,(D183*$R$4))</f>
        <v>9.0909090909090912E-2</v>
      </c>
      <c r="G183" s="117"/>
      <c r="H183" s="117"/>
      <c r="I183" s="117"/>
      <c r="J183" s="117"/>
      <c r="K183" s="117"/>
      <c r="L183" s="117"/>
      <c r="M183" s="117"/>
      <c r="N183" s="117"/>
      <c r="O183" s="117"/>
      <c r="P183" s="117"/>
      <c r="Q183" s="117"/>
      <c r="R183" s="117"/>
      <c r="S183" s="234" t="s">
        <v>156</v>
      </c>
      <c r="T183" s="235">
        <f t="shared" si="45"/>
        <v>1</v>
      </c>
      <c r="U183" s="236">
        <f t="shared" si="46"/>
        <v>9.0909090909090912E-2</v>
      </c>
    </row>
    <row r="184" spans="1:23" ht="14.4" customHeight="1">
      <c r="A184" s="203" t="s">
        <v>218</v>
      </c>
      <c r="B184" s="126" t="s">
        <v>201</v>
      </c>
      <c r="C184" s="234" t="s">
        <v>156</v>
      </c>
      <c r="D184" s="116">
        <f t="shared" si="44"/>
        <v>1</v>
      </c>
      <c r="E184" s="207"/>
      <c r="F184" s="127">
        <f>IF(E181=0,(D184*$G$4))+IF(E181=11,(D184*$H$4))+IF(E181=10,(D184*$I$4))+IF(E181=9,(D184*$J$4))+IF(E181=8,(D184*$K$4))+IF(E181=7,(D184*$L$4))+IF(E181=6,(D184*$M$4))+IF(E181=5,(D184*$N$4))+IF(E181=4,(D184*$O$4))+IF(E181=3,(D184*$P$4))+IF(E181=2,(D184*$Q$4))+IF(E181=1,(D184*$R$4))</f>
        <v>9.0909090909090912E-2</v>
      </c>
      <c r="G184" s="117"/>
      <c r="H184" s="117"/>
      <c r="I184" s="117"/>
      <c r="J184" s="117"/>
      <c r="K184" s="117"/>
      <c r="L184" s="117"/>
      <c r="M184" s="117"/>
      <c r="N184" s="117"/>
      <c r="O184" s="117"/>
      <c r="P184" s="117"/>
      <c r="Q184" s="117"/>
      <c r="R184" s="117"/>
      <c r="S184" s="234" t="s">
        <v>156</v>
      </c>
      <c r="T184" s="235">
        <f t="shared" si="45"/>
        <v>1</v>
      </c>
      <c r="U184" s="236">
        <f t="shared" si="46"/>
        <v>9.0909090909090912E-2</v>
      </c>
    </row>
    <row r="185" spans="1:23" ht="14.4" customHeight="1">
      <c r="A185" s="204"/>
      <c r="B185" s="126" t="s">
        <v>205</v>
      </c>
      <c r="C185" s="234" t="s">
        <v>156</v>
      </c>
      <c r="D185" s="116">
        <f t="shared" si="44"/>
        <v>1</v>
      </c>
      <c r="E185" s="207"/>
      <c r="F185" s="127">
        <f>IF(E181=0,(D185*$G$4))+IF(E181=11,(D185*$H$4))+IF(E181=10,(D185*$I$4))+IF(E181=9,(D185*$J$4))+IF(E181=8,(D185*$K$4))+IF(E181=7,(D185*$L$4))+IF(E181=6,(D185*$M$4))+IF(E181=5,(D185*$N$4))+IF(E181=4,(D185*$O$4))+IF(E181=3,(D185*$P$4))+IF(E181=2,(D185*$Q$4))+IF(E181=1,(D185*$R$4))</f>
        <v>9.0909090909090912E-2</v>
      </c>
      <c r="G185" s="117"/>
      <c r="H185" s="117"/>
      <c r="I185" s="117"/>
      <c r="J185" s="117"/>
      <c r="K185" s="117"/>
      <c r="L185" s="117"/>
      <c r="M185" s="117"/>
      <c r="N185" s="117"/>
      <c r="O185" s="117"/>
      <c r="P185" s="117"/>
      <c r="Q185" s="117"/>
      <c r="R185" s="117"/>
      <c r="S185" s="234" t="s">
        <v>156</v>
      </c>
      <c r="T185" s="235">
        <f t="shared" si="45"/>
        <v>1</v>
      </c>
      <c r="U185" s="236">
        <f t="shared" si="46"/>
        <v>9.0909090909090912E-2</v>
      </c>
    </row>
    <row r="186" spans="1:23" ht="14.4" customHeight="1">
      <c r="A186" s="205"/>
      <c r="B186" s="126" t="s">
        <v>209</v>
      </c>
      <c r="C186" s="234" t="s">
        <v>156</v>
      </c>
      <c r="D186" s="116">
        <f t="shared" si="44"/>
        <v>1</v>
      </c>
      <c r="E186" s="207"/>
      <c r="F186" s="127">
        <f>IF(E181=0,(D186*$G$4))+IF(E181=11,(D186*$H$4))+IF(E181=10,(D186*$I$4))+IF(E181=9,(D186*$J$4))+IF(E181=8,(D186*$K$4))+IF(E181=7,(D186*$L$4))+IF(E181=6,(D186*$M$4))+IF(E181=5,(D186*$N$4))+IF(E181=4,(D186*$O$4))+IF(E181=3,(D186*$P$4))+IF(E181=2,(D186*$Q$4))+IF(E181=1,(D186*$R$4))</f>
        <v>9.0909090909090912E-2</v>
      </c>
      <c r="G186" s="117"/>
      <c r="H186" s="117"/>
      <c r="I186" s="117"/>
      <c r="J186" s="117"/>
      <c r="K186" s="117"/>
      <c r="L186" s="117"/>
      <c r="M186" s="117"/>
      <c r="N186" s="117"/>
      <c r="O186" s="117"/>
      <c r="P186" s="117"/>
      <c r="Q186" s="117"/>
      <c r="R186" s="117"/>
      <c r="S186" s="234" t="s">
        <v>156</v>
      </c>
      <c r="T186" s="235">
        <f t="shared" si="45"/>
        <v>1</v>
      </c>
      <c r="U186" s="236">
        <f t="shared" si="46"/>
        <v>9.0909090909090912E-2</v>
      </c>
    </row>
    <row r="187" spans="1:23" ht="14.4" customHeight="1">
      <c r="A187" s="203" t="s">
        <v>219</v>
      </c>
      <c r="B187" s="126" t="s">
        <v>202</v>
      </c>
      <c r="C187" s="234" t="s">
        <v>156</v>
      </c>
      <c r="D187" s="116">
        <f>IF(C187="Sí",1)+IF(C187="No",0)</f>
        <v>1</v>
      </c>
      <c r="E187" s="207"/>
      <c r="F187" s="127">
        <f>IF(E181=0,(D187*$G$4))+IF(E181=11,(D187*$H$4))+IF(E181=10,(D187*$I$4))+IF(E181=9,(D187*$J$4))+IF(E181=8,(D187*$K$4))+IF(E181=7,(D187*$L$4))+IF(E181=6,(D187*$M$4))+IF(E181=5,(D187*$N$4))+IF(E181=4,(D187*$O$4))+IF(E181=3,(D187*$P$4))+IF(E181=2,(D187*$Q$4))+IF(E181=1,(D187*$R$4))</f>
        <v>9.0909090909090912E-2</v>
      </c>
      <c r="G187" s="117"/>
      <c r="H187" s="117"/>
      <c r="I187" s="117"/>
      <c r="J187" s="117"/>
      <c r="K187" s="117"/>
      <c r="L187" s="117"/>
      <c r="M187" s="117"/>
      <c r="N187" s="117"/>
      <c r="O187" s="117"/>
      <c r="P187" s="117"/>
      <c r="Q187" s="117"/>
      <c r="R187" s="117"/>
      <c r="S187" s="234" t="s">
        <v>156</v>
      </c>
      <c r="T187" s="235">
        <f t="shared" si="45"/>
        <v>1</v>
      </c>
      <c r="U187" s="236">
        <f t="shared" si="46"/>
        <v>9.0909090909090912E-2</v>
      </c>
    </row>
    <row r="188" spans="1:23" ht="14.4" customHeight="1">
      <c r="A188" s="205"/>
      <c r="B188" s="126" t="s">
        <v>206</v>
      </c>
      <c r="C188" s="234" t="s">
        <v>156</v>
      </c>
      <c r="D188" s="116">
        <f>IF(C188="Sí",1)+IF(C188="No",0)</f>
        <v>1</v>
      </c>
      <c r="E188" s="207"/>
      <c r="F188" s="127">
        <f>IF(E181=0,(D188*$G$4))+IF(E181=11,(D188*$H$4))+IF(E181=10,(D188*$I$4))+IF(E181=9,(D188*$J$4))+IF(E181=8,(D188*$K$4))+IF(E181=7,(D188*$L$4))+IF(E181=6,(D188*$M$4))+IF(E181=5,(D188*$N$4))+IF(E181=4,(D188*$O$4))+IF(E181=3,(D188*$P$4))+IF(E181=2,(D188*$Q$4))+IF(E181=1,(D188*$R$4))</f>
        <v>9.0909090909090912E-2</v>
      </c>
      <c r="G188" s="117"/>
      <c r="H188" s="117"/>
      <c r="I188" s="117"/>
      <c r="J188" s="117"/>
      <c r="K188" s="117"/>
      <c r="L188" s="117"/>
      <c r="M188" s="117"/>
      <c r="N188" s="117"/>
      <c r="O188" s="117"/>
      <c r="P188" s="117"/>
      <c r="Q188" s="117"/>
      <c r="R188" s="117"/>
      <c r="S188" s="234" t="s">
        <v>156</v>
      </c>
      <c r="T188" s="235">
        <f t="shared" si="45"/>
        <v>1</v>
      </c>
      <c r="U188" s="236">
        <f t="shared" si="46"/>
        <v>9.0909090909090912E-2</v>
      </c>
    </row>
    <row r="189" spans="1:23" ht="28.95" customHeight="1" thickBot="1">
      <c r="A189" s="203" t="s">
        <v>220</v>
      </c>
      <c r="B189" s="126" t="s">
        <v>203</v>
      </c>
      <c r="C189" s="234" t="s">
        <v>156</v>
      </c>
      <c r="D189" s="116">
        <f>IF(C189="Sí",1)+IF(C189="No",0)</f>
        <v>1</v>
      </c>
      <c r="E189" s="207"/>
      <c r="F189" s="127">
        <f>IF(E181=0,(D189*$G$4))+IF(E181=11,(D189*$H$4))+IF(E181=10,(D189*$I$4))+IF(E181=9,(D189*$J$4))+IF(E181=8,(D189*$K$4))+IF(E181=7,(D189*$L$4))+IF(E181=6,(D189*$M$4))+IF(E181=5,(D189*$N$4))+IF(E181=4,(D189*$O$4))+IF(E181=3,(D189*$P$4))+IF(E181=2,(D189*$Q$4))+IF(E181=1,(D189*$R$4))</f>
        <v>9.0909090909090912E-2</v>
      </c>
      <c r="G189" s="117"/>
      <c r="H189" s="117"/>
      <c r="I189" s="117"/>
      <c r="J189" s="117"/>
      <c r="K189" s="117"/>
      <c r="L189" s="117"/>
      <c r="M189" s="117"/>
      <c r="N189" s="117"/>
      <c r="O189" s="117"/>
      <c r="P189" s="117"/>
      <c r="Q189" s="117"/>
      <c r="R189" s="117"/>
      <c r="S189" s="234" t="s">
        <v>156</v>
      </c>
      <c r="T189" s="235">
        <f t="shared" si="45"/>
        <v>1</v>
      </c>
      <c r="U189" s="236">
        <f t="shared" si="46"/>
        <v>9.0909090909090912E-2</v>
      </c>
    </row>
    <row r="190" spans="1:23" ht="15" hidden="1" customHeight="1" thickBot="1">
      <c r="A190" s="204"/>
      <c r="B190" s="126" t="s">
        <v>207</v>
      </c>
      <c r="C190" s="234" t="s">
        <v>156</v>
      </c>
      <c r="D190" s="116">
        <f>IF(C190="Sí",1)+IF(C190="No",0)</f>
        <v>1</v>
      </c>
      <c r="E190" s="207"/>
      <c r="F190" s="127">
        <f>IF(E181=0,(D190*$G$4))+IF(E181=11,(D190*$H$4))+IF(E181=10,(D190*$I$4))+IF(E181=9,(D190*$J$4))+IF(E181=8,(D190*$K$4))+IF(E181=7,(D190*$L$4))+IF(E181=6,(D190*$M$4))+IF(E181=5,(D190*$N$4))+IF(E181=4,(D190*$O$4))+IF(E181=3,(D190*$P$4))+IF(E181=2,(D190*$Q$4))+IF(E181=1,(D190*$R$4))</f>
        <v>9.0909090909090912E-2</v>
      </c>
      <c r="G190" s="117"/>
      <c r="H190" s="117"/>
      <c r="I190" s="117"/>
      <c r="J190" s="117"/>
      <c r="K190" s="117"/>
      <c r="L190" s="117"/>
      <c r="M190" s="117"/>
      <c r="N190" s="117"/>
      <c r="O190" s="117"/>
      <c r="P190" s="117"/>
      <c r="Q190" s="117"/>
      <c r="R190" s="117"/>
      <c r="S190" s="234" t="s">
        <v>156</v>
      </c>
      <c r="T190" s="235">
        <f t="shared" si="45"/>
        <v>1</v>
      </c>
      <c r="U190" s="236">
        <f t="shared" si="46"/>
        <v>9.0909090909090912E-2</v>
      </c>
    </row>
    <row r="191" spans="1:23" ht="28.95" customHeight="1" thickBot="1">
      <c r="A191" s="205"/>
      <c r="B191" s="126" t="s">
        <v>210</v>
      </c>
      <c r="C191" s="234" t="s">
        <v>156</v>
      </c>
      <c r="D191" s="116">
        <f t="shared" ref="D191" si="47">IF(C191="Sí",1)+IF(C191="No",0)</f>
        <v>1</v>
      </c>
      <c r="E191" s="208"/>
      <c r="F191" s="127">
        <f>IF(E181=0,(D191*$G$4))+IF(E181=11,(D191*$H$4))+IF(E181=10,(D191*$I$4))+IF(E181=9,(D191*$J$4))+IF(E181=8,(D191*$K$4))+IF(E181=7,(D191*$L$4))+IF(E181=6,(D191*$M$4))+IF(E181=5,(D191*$N$4))+IF(E181=4,(D191*$O$4))+IF(E181=3,(D191*$P$4))+IF(E181=2,(D191*$Q$4))+IF(E181=1,(D191*$R$4))</f>
        <v>9.0909090909090912E-2</v>
      </c>
      <c r="G191" s="117"/>
      <c r="H191" s="117"/>
      <c r="I191" s="117"/>
      <c r="J191" s="117"/>
      <c r="K191" s="117"/>
      <c r="L191" s="117"/>
      <c r="M191" s="117"/>
      <c r="N191" s="117"/>
      <c r="O191" s="117"/>
      <c r="P191" s="117"/>
      <c r="Q191" s="117"/>
      <c r="R191" s="117"/>
      <c r="S191" s="234" t="s">
        <v>156</v>
      </c>
      <c r="T191" s="235">
        <f t="shared" si="45"/>
        <v>1</v>
      </c>
      <c r="U191" s="236">
        <f t="shared" si="46"/>
        <v>9.0909090909090912E-2</v>
      </c>
      <c r="V191" s="226">
        <f>U192</f>
        <v>1.0000000000000002</v>
      </c>
      <c r="W191" s="227">
        <f>IF(U192&gt;=70%,(U192))+IF(U192&lt;=70%,70%)</f>
        <v>1.0000000000000002</v>
      </c>
    </row>
    <row r="192" spans="1:23">
      <c r="B192" s="139"/>
      <c r="C192" s="217"/>
      <c r="D192" s="5"/>
      <c r="E192" s="5"/>
      <c r="F192" s="5"/>
      <c r="G192" s="5"/>
      <c r="H192" s="5"/>
      <c r="I192" s="5"/>
      <c r="J192" s="5"/>
      <c r="K192" s="5"/>
      <c r="L192" s="5"/>
      <c r="M192" s="5"/>
      <c r="N192" s="5"/>
      <c r="O192" s="5"/>
      <c r="P192" s="56"/>
      <c r="Q192" s="56"/>
      <c r="R192" s="56"/>
      <c r="S192" s="217"/>
      <c r="T192" s="217"/>
      <c r="U192" s="228">
        <f>SUM(U181:U191)</f>
        <v>1.0000000000000002</v>
      </c>
    </row>
    <row r="193" spans="1:23">
      <c r="B193" s="140"/>
    </row>
    <row r="194" spans="1:23" ht="28.8">
      <c r="A194" s="6"/>
      <c r="B194" s="138"/>
      <c r="C194" s="211" t="s">
        <v>213</v>
      </c>
      <c r="D194" s="42"/>
      <c r="E194" s="42"/>
      <c r="F194" s="25" t="s">
        <v>229</v>
      </c>
      <c r="S194" s="211" t="s">
        <v>155</v>
      </c>
      <c r="U194" s="156" t="s">
        <v>222</v>
      </c>
    </row>
    <row r="195" spans="1:23">
      <c r="A195" s="26" t="str">
        <f>'Tabla Resultados FC'!C66</f>
        <v>GDHE 3.1</v>
      </c>
      <c r="B195" s="30" t="str">
        <f>'Tabla Resultados FC'!D66</f>
        <v>Sectores económicos prioritarios ante el cambio climático</v>
      </c>
      <c r="C195" s="212"/>
      <c r="D195" s="42"/>
      <c r="E195" s="42"/>
      <c r="F195" s="128">
        <v>1</v>
      </c>
      <c r="S195" s="212"/>
      <c r="U195" s="157"/>
    </row>
    <row r="196" spans="1:23">
      <c r="A196" s="6"/>
      <c r="B196" s="138"/>
      <c r="C196" s="213"/>
      <c r="D196" s="6"/>
      <c r="E196" s="6"/>
      <c r="F196" s="6"/>
      <c r="G196" s="125"/>
      <c r="H196" s="125"/>
      <c r="I196" s="125"/>
      <c r="J196" s="125"/>
      <c r="K196" s="125"/>
      <c r="L196" s="125"/>
      <c r="M196" s="125"/>
      <c r="N196" s="125"/>
      <c r="O196" s="125"/>
      <c r="P196" s="125"/>
      <c r="Q196" s="125"/>
      <c r="R196" s="125"/>
      <c r="S196" s="213"/>
      <c r="T196" s="213"/>
      <c r="U196" s="223"/>
    </row>
    <row r="197" spans="1:23" ht="28.8">
      <c r="A197" s="203" t="s">
        <v>217</v>
      </c>
      <c r="B197" s="126" t="s">
        <v>200</v>
      </c>
      <c r="C197" s="234" t="s">
        <v>156</v>
      </c>
      <c r="D197" s="116">
        <f>IF(C197="Sí",1)+IF(C197="No",0)</f>
        <v>1</v>
      </c>
      <c r="E197" s="206">
        <f>(COUNTIF(D197:D207,"1"))</f>
        <v>11</v>
      </c>
      <c r="F197" s="127">
        <f>IF(E197=0,(D197*$G$4))+IF(E197=11,(D197*$H$4))+IF(E197=10,(D197*$I$4))+IF(E197=9,(D197*$J$4))+IF(E197=8,(D197*$K$4))+IF(E197=7,(D197*$L$4))+IF(E197=6,(D197*$M$4))+IF(E197=5,(D197*$N$4))+IF(E197=4,(D197*$O$4))+IF(E197=3,(D197*$P$4))+IF(E197=2,(D197*$Q$4))+IF(E197=1,(D197*$R$4))</f>
        <v>9.0909090909090912E-2</v>
      </c>
      <c r="G197" s="117">
        <v>0</v>
      </c>
      <c r="H197" s="117">
        <f>F195/11</f>
        <v>9.0909090909090912E-2</v>
      </c>
      <c r="I197" s="117">
        <f>F195/10</f>
        <v>0.1</v>
      </c>
      <c r="J197" s="117">
        <f>F195/9</f>
        <v>0.1111111111111111</v>
      </c>
      <c r="K197" s="117">
        <f>F195/8</f>
        <v>0.125</v>
      </c>
      <c r="L197" s="117">
        <f>F195/7</f>
        <v>0.14285714285714285</v>
      </c>
      <c r="M197" s="117">
        <f>F195/6</f>
        <v>0.16666666666666666</v>
      </c>
      <c r="N197" s="117">
        <f>F195/5</f>
        <v>0.2</v>
      </c>
      <c r="O197" s="117">
        <f>F195/4</f>
        <v>0.25</v>
      </c>
      <c r="P197" s="117">
        <f>F195/3</f>
        <v>0.33333333333333331</v>
      </c>
      <c r="Q197" s="117">
        <f>F195/2</f>
        <v>0.5</v>
      </c>
      <c r="R197" s="117">
        <f>F195/1</f>
        <v>1</v>
      </c>
      <c r="S197" s="234" t="s">
        <v>156</v>
      </c>
      <c r="T197" s="235">
        <f>IF(S197="Sí",1)+IF(S197="No",0)</f>
        <v>1</v>
      </c>
      <c r="U197" s="236">
        <f>F197*T197</f>
        <v>9.0909090909090912E-2</v>
      </c>
    </row>
    <row r="198" spans="1:23" ht="14.4" hidden="1" customHeight="1">
      <c r="A198" s="204"/>
      <c r="B198" s="126" t="s">
        <v>204</v>
      </c>
      <c r="C198" s="234" t="s">
        <v>156</v>
      </c>
      <c r="D198" s="116">
        <f t="shared" ref="D198:D202" si="48">IF(C198="Sí",1)+IF(C198="No",0)</f>
        <v>1</v>
      </c>
      <c r="E198" s="207"/>
      <c r="F198" s="127">
        <f>IF(E197=0,(D198*$G$4))+IF(E197=11,(D198*$H$4))+IF(E197=10,(D198*$I$4))+IF(E197=9,(D198*$J$4))+IF(E197=8,(D198*$K$4))+IF(E197=7,(D198*$L$4))+IF(E197=6,(D198*$M$4))+IF(E197=5,(D198*$N$4))+IF(E197=4,(D198*$O$4))+IF(E197=3,(D198*$P$4))+IF(E197=2,(D198*$Q$4))+IF(E197=1,(D198*$R$4))</f>
        <v>9.0909090909090912E-2</v>
      </c>
      <c r="G198" s="117"/>
      <c r="H198" s="117"/>
      <c r="I198" s="117"/>
      <c r="J198" s="117"/>
      <c r="K198" s="117"/>
      <c r="L198" s="117"/>
      <c r="M198" s="117"/>
      <c r="N198" s="117"/>
      <c r="O198" s="117"/>
      <c r="P198" s="117"/>
      <c r="Q198" s="117"/>
      <c r="R198" s="117"/>
      <c r="S198" s="234" t="s">
        <v>156</v>
      </c>
      <c r="T198" s="235">
        <f t="shared" ref="T198:T207" si="49">IF(S198="Sí",1)+IF(S198="No",0)</f>
        <v>1</v>
      </c>
      <c r="U198" s="236">
        <f t="shared" ref="U198:U207" si="50">F198*T198</f>
        <v>9.0909090909090912E-2</v>
      </c>
    </row>
    <row r="199" spans="1:23" ht="28.8">
      <c r="A199" s="205"/>
      <c r="B199" s="126" t="s">
        <v>208</v>
      </c>
      <c r="C199" s="234" t="s">
        <v>156</v>
      </c>
      <c r="D199" s="116">
        <f t="shared" si="48"/>
        <v>1</v>
      </c>
      <c r="E199" s="207"/>
      <c r="F199" s="127">
        <f>IF(E197=0,(D199*$G$4))+IF(E197=11,(D199*$H$4))+IF(E197=10,(D199*$I$4))+IF(E197=9,(D199*$J$4))+IF(E197=8,(D199*$K$4))+IF(E197=7,(D199*$L$4))+IF(E197=6,(D199*$M$4))+IF(E197=5,(D199*$N$4))+IF(E197=4,(D199*$O$4))+IF(E197=3,(D199*$P$4))+IF(E197=2,(D199*$Q$4))+IF(E197=1,(D199*$R$4))</f>
        <v>9.0909090909090912E-2</v>
      </c>
      <c r="G199" s="117"/>
      <c r="H199" s="117"/>
      <c r="I199" s="117"/>
      <c r="J199" s="117"/>
      <c r="K199" s="117"/>
      <c r="L199" s="117"/>
      <c r="M199" s="117"/>
      <c r="N199" s="117"/>
      <c r="O199" s="117"/>
      <c r="P199" s="117"/>
      <c r="Q199" s="117"/>
      <c r="R199" s="117"/>
      <c r="S199" s="234" t="s">
        <v>156</v>
      </c>
      <c r="T199" s="235">
        <f t="shared" si="49"/>
        <v>1</v>
      </c>
      <c r="U199" s="236">
        <f t="shared" si="50"/>
        <v>9.0909090909090912E-2</v>
      </c>
    </row>
    <row r="200" spans="1:23" ht="14.4" customHeight="1">
      <c r="A200" s="203" t="s">
        <v>218</v>
      </c>
      <c r="B200" s="126" t="s">
        <v>201</v>
      </c>
      <c r="C200" s="234" t="s">
        <v>156</v>
      </c>
      <c r="D200" s="116">
        <f t="shared" si="48"/>
        <v>1</v>
      </c>
      <c r="E200" s="207"/>
      <c r="F200" s="127">
        <f>IF(E197=0,(D200*$G$4))+IF(E197=11,(D200*$H$4))+IF(E197=10,(D200*$I$4))+IF(E197=9,(D200*$J$4))+IF(E197=8,(D200*$K$4))+IF(E197=7,(D200*$L$4))+IF(E197=6,(D200*$M$4))+IF(E197=5,(D200*$N$4))+IF(E197=4,(D200*$O$4))+IF(E197=3,(D200*$P$4))+IF(E197=2,(D200*$Q$4))+IF(E197=1,(D200*$R$4))</f>
        <v>9.0909090909090912E-2</v>
      </c>
      <c r="G200" s="117"/>
      <c r="H200" s="117"/>
      <c r="I200" s="117"/>
      <c r="J200" s="117"/>
      <c r="K200" s="117"/>
      <c r="L200" s="117"/>
      <c r="M200" s="117"/>
      <c r="N200" s="117"/>
      <c r="O200" s="117"/>
      <c r="P200" s="117"/>
      <c r="Q200" s="117"/>
      <c r="R200" s="117"/>
      <c r="S200" s="234" t="s">
        <v>156</v>
      </c>
      <c r="T200" s="235">
        <f t="shared" si="49"/>
        <v>1</v>
      </c>
      <c r="U200" s="236">
        <f t="shared" si="50"/>
        <v>9.0909090909090912E-2</v>
      </c>
    </row>
    <row r="201" spans="1:23" ht="14.4" customHeight="1">
      <c r="A201" s="204"/>
      <c r="B201" s="126" t="s">
        <v>205</v>
      </c>
      <c r="C201" s="234" t="s">
        <v>156</v>
      </c>
      <c r="D201" s="116">
        <f t="shared" si="48"/>
        <v>1</v>
      </c>
      <c r="E201" s="207"/>
      <c r="F201" s="127">
        <f>IF(E197=0,(D201*$G$4))+IF(E197=11,(D201*$H$4))+IF(E197=10,(D201*$I$4))+IF(E197=9,(D201*$J$4))+IF(E197=8,(D201*$K$4))+IF(E197=7,(D201*$L$4))+IF(E197=6,(D201*$M$4))+IF(E197=5,(D201*$N$4))+IF(E197=4,(D201*$O$4))+IF(E197=3,(D201*$P$4))+IF(E197=2,(D201*$Q$4))+IF(E197=1,(D201*$R$4))</f>
        <v>9.0909090909090912E-2</v>
      </c>
      <c r="G201" s="117"/>
      <c r="H201" s="117"/>
      <c r="I201" s="117"/>
      <c r="J201" s="117"/>
      <c r="K201" s="117"/>
      <c r="L201" s="117"/>
      <c r="M201" s="117"/>
      <c r="N201" s="117"/>
      <c r="O201" s="117"/>
      <c r="P201" s="117"/>
      <c r="Q201" s="117"/>
      <c r="R201" s="117"/>
      <c r="S201" s="234" t="s">
        <v>156</v>
      </c>
      <c r="T201" s="235">
        <f t="shared" si="49"/>
        <v>1</v>
      </c>
      <c r="U201" s="236">
        <f t="shared" si="50"/>
        <v>9.0909090909090912E-2</v>
      </c>
    </row>
    <row r="202" spans="1:23" ht="14.4" customHeight="1">
      <c r="A202" s="205"/>
      <c r="B202" s="126" t="s">
        <v>209</v>
      </c>
      <c r="C202" s="234" t="s">
        <v>156</v>
      </c>
      <c r="D202" s="116">
        <f t="shared" si="48"/>
        <v>1</v>
      </c>
      <c r="E202" s="207"/>
      <c r="F202" s="127">
        <f>IF(E197=0,(D202*$G$4))+IF(E197=11,(D202*$H$4))+IF(E197=10,(D202*$I$4))+IF(E197=9,(D202*$J$4))+IF(E197=8,(D202*$K$4))+IF(E197=7,(D202*$L$4))+IF(E197=6,(D202*$M$4))+IF(E197=5,(D202*$N$4))+IF(E197=4,(D202*$O$4))+IF(E197=3,(D202*$P$4))+IF(E197=2,(D202*$Q$4))+IF(E197=1,(D202*$R$4))</f>
        <v>9.0909090909090912E-2</v>
      </c>
      <c r="G202" s="117"/>
      <c r="H202" s="117"/>
      <c r="I202" s="117"/>
      <c r="J202" s="117"/>
      <c r="K202" s="117"/>
      <c r="L202" s="117"/>
      <c r="M202" s="117"/>
      <c r="N202" s="117"/>
      <c r="O202" s="117"/>
      <c r="P202" s="117"/>
      <c r="Q202" s="117"/>
      <c r="R202" s="117"/>
      <c r="S202" s="234" t="s">
        <v>156</v>
      </c>
      <c r="T202" s="235">
        <f t="shared" si="49"/>
        <v>1</v>
      </c>
      <c r="U202" s="236">
        <f t="shared" si="50"/>
        <v>9.0909090909090912E-2</v>
      </c>
    </row>
    <row r="203" spans="1:23" ht="14.4" customHeight="1">
      <c r="A203" s="203" t="s">
        <v>219</v>
      </c>
      <c r="B203" s="126" t="s">
        <v>202</v>
      </c>
      <c r="C203" s="234" t="s">
        <v>156</v>
      </c>
      <c r="D203" s="116">
        <f>IF(C203="Sí",1)+IF(C203="No",0)</f>
        <v>1</v>
      </c>
      <c r="E203" s="207"/>
      <c r="F203" s="127">
        <f>IF(E197=0,(D203*$G$4))+IF(E197=11,(D203*$H$4))+IF(E197=10,(D203*$I$4))+IF(E197=9,(D203*$J$4))+IF(E197=8,(D203*$K$4))+IF(E197=7,(D203*$L$4))+IF(E197=6,(D203*$M$4))+IF(E197=5,(D203*$N$4))+IF(E197=4,(D203*$O$4))+IF(E197=3,(D203*$P$4))+IF(E197=2,(D203*$Q$4))+IF(E197=1,(D203*$R$4))</f>
        <v>9.0909090909090912E-2</v>
      </c>
      <c r="G203" s="117"/>
      <c r="H203" s="117"/>
      <c r="I203" s="117"/>
      <c r="J203" s="117"/>
      <c r="K203" s="117"/>
      <c r="L203" s="117"/>
      <c r="M203" s="117"/>
      <c r="N203" s="117"/>
      <c r="O203" s="117"/>
      <c r="P203" s="117"/>
      <c r="Q203" s="117"/>
      <c r="R203" s="117"/>
      <c r="S203" s="234" t="s">
        <v>156</v>
      </c>
      <c r="T203" s="235">
        <f t="shared" si="49"/>
        <v>1</v>
      </c>
      <c r="U203" s="236">
        <f t="shared" si="50"/>
        <v>9.0909090909090912E-2</v>
      </c>
    </row>
    <row r="204" spans="1:23" ht="14.4" customHeight="1">
      <c r="A204" s="205"/>
      <c r="B204" s="126" t="s">
        <v>206</v>
      </c>
      <c r="C204" s="234" t="s">
        <v>156</v>
      </c>
      <c r="D204" s="116">
        <f>IF(C204="Sí",1)+IF(C204="No",0)</f>
        <v>1</v>
      </c>
      <c r="E204" s="207"/>
      <c r="F204" s="127">
        <f>IF(E197=0,(D204*$G$4))+IF(E197=11,(D204*$H$4))+IF(E197=10,(D204*$I$4))+IF(E197=9,(D204*$J$4))+IF(E197=8,(D204*$K$4))+IF(E197=7,(D204*$L$4))+IF(E197=6,(D204*$M$4))+IF(E197=5,(D204*$N$4))+IF(E197=4,(D204*$O$4))+IF(E197=3,(D204*$P$4))+IF(E197=2,(D204*$Q$4))+IF(E197=1,(D204*$R$4))</f>
        <v>9.0909090909090912E-2</v>
      </c>
      <c r="G204" s="117"/>
      <c r="H204" s="117"/>
      <c r="I204" s="117"/>
      <c r="J204" s="117"/>
      <c r="K204" s="117"/>
      <c r="L204" s="117"/>
      <c r="M204" s="117"/>
      <c r="N204" s="117"/>
      <c r="O204" s="117"/>
      <c r="P204" s="117"/>
      <c r="Q204" s="117"/>
      <c r="R204" s="117"/>
      <c r="S204" s="234" t="s">
        <v>156</v>
      </c>
      <c r="T204" s="235">
        <f t="shared" si="49"/>
        <v>1</v>
      </c>
      <c r="U204" s="236">
        <f t="shared" si="50"/>
        <v>9.0909090909090912E-2</v>
      </c>
    </row>
    <row r="205" spans="1:23" ht="28.95" customHeight="1" thickBot="1">
      <c r="A205" s="203" t="s">
        <v>220</v>
      </c>
      <c r="B205" s="126" t="s">
        <v>203</v>
      </c>
      <c r="C205" s="234" t="s">
        <v>156</v>
      </c>
      <c r="D205" s="116">
        <f>IF(C205="Sí",1)+IF(C205="No",0)</f>
        <v>1</v>
      </c>
      <c r="E205" s="207"/>
      <c r="F205" s="127">
        <f>IF(E197=0,(D205*$G$4))+IF(E197=11,(D205*$H$4))+IF(E197=10,(D205*$I$4))+IF(E197=9,(D205*$J$4))+IF(E197=8,(D205*$K$4))+IF(E197=7,(D205*$L$4))+IF(E197=6,(D205*$M$4))+IF(E197=5,(D205*$N$4))+IF(E197=4,(D205*$O$4))+IF(E197=3,(D205*$P$4))+IF(E197=2,(D205*$Q$4))+IF(E197=1,(D205*$R$4))</f>
        <v>9.0909090909090912E-2</v>
      </c>
      <c r="G205" s="117"/>
      <c r="H205" s="117"/>
      <c r="I205" s="117"/>
      <c r="J205" s="117"/>
      <c r="K205" s="117"/>
      <c r="L205" s="117"/>
      <c r="M205" s="117"/>
      <c r="N205" s="117"/>
      <c r="O205" s="117"/>
      <c r="P205" s="117"/>
      <c r="Q205" s="117"/>
      <c r="R205" s="117"/>
      <c r="S205" s="234" t="s">
        <v>156</v>
      </c>
      <c r="T205" s="235">
        <f t="shared" si="49"/>
        <v>1</v>
      </c>
      <c r="U205" s="236">
        <f t="shared" si="50"/>
        <v>9.0909090909090912E-2</v>
      </c>
    </row>
    <row r="206" spans="1:23" ht="15" hidden="1" customHeight="1" thickBot="1">
      <c r="A206" s="204"/>
      <c r="B206" s="126" t="s">
        <v>207</v>
      </c>
      <c r="C206" s="234" t="s">
        <v>156</v>
      </c>
      <c r="D206" s="116">
        <f>IF(C206="Sí",1)+IF(C206="No",0)</f>
        <v>1</v>
      </c>
      <c r="E206" s="207"/>
      <c r="F206" s="127">
        <f>IF(E197=0,(D206*$G$4))+IF(E197=11,(D206*$H$4))+IF(E197=10,(D206*$I$4))+IF(E197=9,(D206*$J$4))+IF(E197=8,(D206*$K$4))+IF(E197=7,(D206*$L$4))+IF(E197=6,(D206*$M$4))+IF(E197=5,(D206*$N$4))+IF(E197=4,(D206*$O$4))+IF(E197=3,(D206*$P$4))+IF(E197=2,(D206*$Q$4))+IF(E197=1,(D206*$R$4))</f>
        <v>9.0909090909090912E-2</v>
      </c>
      <c r="G206" s="117"/>
      <c r="H206" s="117"/>
      <c r="I206" s="117"/>
      <c r="J206" s="117"/>
      <c r="K206" s="117"/>
      <c r="L206" s="117"/>
      <c r="M206" s="117"/>
      <c r="N206" s="117"/>
      <c r="O206" s="117"/>
      <c r="P206" s="117"/>
      <c r="Q206" s="117"/>
      <c r="R206" s="117"/>
      <c r="S206" s="234" t="s">
        <v>156</v>
      </c>
      <c r="T206" s="235">
        <f t="shared" si="49"/>
        <v>1</v>
      </c>
      <c r="U206" s="236">
        <f t="shared" si="50"/>
        <v>9.0909090909090912E-2</v>
      </c>
    </row>
    <row r="207" spans="1:23" ht="28.95" customHeight="1" thickBot="1">
      <c r="A207" s="205"/>
      <c r="B207" s="126" t="s">
        <v>210</v>
      </c>
      <c r="C207" s="234" t="s">
        <v>156</v>
      </c>
      <c r="D207" s="116">
        <f t="shared" ref="D207" si="51">IF(C207="Sí",1)+IF(C207="No",0)</f>
        <v>1</v>
      </c>
      <c r="E207" s="208"/>
      <c r="F207" s="127">
        <f>IF(E197=0,(D207*$G$4))+IF(E197=11,(D207*$H$4))+IF(E197=10,(D207*$I$4))+IF(E197=9,(D207*$J$4))+IF(E197=8,(D207*$K$4))+IF(E197=7,(D207*$L$4))+IF(E197=6,(D207*$M$4))+IF(E197=5,(D207*$N$4))+IF(E197=4,(D207*$O$4))+IF(E197=3,(D207*$P$4))+IF(E197=2,(D207*$Q$4))+IF(E197=1,(D207*$R$4))</f>
        <v>9.0909090909090912E-2</v>
      </c>
      <c r="G207" s="117"/>
      <c r="H207" s="117"/>
      <c r="I207" s="117"/>
      <c r="J207" s="117"/>
      <c r="K207" s="117"/>
      <c r="L207" s="117"/>
      <c r="M207" s="117"/>
      <c r="N207" s="117"/>
      <c r="O207" s="117"/>
      <c r="P207" s="117"/>
      <c r="Q207" s="117"/>
      <c r="R207" s="117"/>
      <c r="S207" s="234" t="s">
        <v>156</v>
      </c>
      <c r="T207" s="235">
        <f t="shared" si="49"/>
        <v>1</v>
      </c>
      <c r="U207" s="236">
        <f t="shared" si="50"/>
        <v>9.0909090909090912E-2</v>
      </c>
      <c r="V207" s="226">
        <f>U208</f>
        <v>1.0000000000000002</v>
      </c>
      <c r="W207" s="227">
        <f>IF(U208&gt;=70%,(U208))+IF(U208&lt;=70%,70%)</f>
        <v>1.0000000000000002</v>
      </c>
    </row>
    <row r="208" spans="1:23">
      <c r="B208" s="139"/>
      <c r="C208" s="217"/>
      <c r="D208" s="5"/>
      <c r="E208" s="5"/>
      <c r="F208" s="5"/>
      <c r="G208" s="5"/>
      <c r="H208" s="5"/>
      <c r="I208" s="5"/>
      <c r="J208" s="5"/>
      <c r="K208" s="5"/>
      <c r="L208" s="5"/>
      <c r="M208" s="5"/>
      <c r="N208" s="5"/>
      <c r="O208" s="5"/>
      <c r="P208" s="56"/>
      <c r="Q208" s="56"/>
      <c r="R208" s="56"/>
      <c r="S208" s="217"/>
      <c r="T208" s="217"/>
      <c r="U208" s="228">
        <f>SUM(U197:U207)</f>
        <v>1.0000000000000002</v>
      </c>
    </row>
    <row r="209" spans="1:23">
      <c r="B209" s="140"/>
    </row>
    <row r="210" spans="1:23" ht="28.8">
      <c r="A210" s="6"/>
      <c r="B210" s="138"/>
      <c r="C210" s="211" t="s">
        <v>213</v>
      </c>
      <c r="D210" s="42"/>
      <c r="E210" s="42"/>
      <c r="F210" s="25" t="s">
        <v>229</v>
      </c>
      <c r="S210" s="211" t="s">
        <v>155</v>
      </c>
      <c r="U210" s="156" t="s">
        <v>222</v>
      </c>
    </row>
    <row r="211" spans="1:23" ht="43.2">
      <c r="A211" s="26" t="str">
        <f>'Tabla Resultados FC'!C67</f>
        <v>GDHE 3.2</v>
      </c>
      <c r="B211" s="30" t="str">
        <f>'Tabla Resultados FC'!D67</f>
        <v>Facilitación desde el urbanismo de las medidas contempladas en los Planes de Continuidad Económica o del Negocio para la minización del riesgo de interrupción de la actividad.</v>
      </c>
      <c r="C211" s="212"/>
      <c r="D211" s="42"/>
      <c r="E211" s="42"/>
      <c r="F211" s="128">
        <v>1</v>
      </c>
      <c r="S211" s="212"/>
      <c r="U211" s="157"/>
    </row>
    <row r="212" spans="1:23">
      <c r="A212" s="6"/>
      <c r="B212" s="138"/>
      <c r="C212" s="213"/>
      <c r="D212" s="6"/>
      <c r="E212" s="6"/>
      <c r="F212" s="6"/>
      <c r="G212" s="125"/>
      <c r="H212" s="125"/>
      <c r="I212" s="125"/>
      <c r="J212" s="125"/>
      <c r="K212" s="125"/>
      <c r="L212" s="125"/>
      <c r="M212" s="125"/>
      <c r="N212" s="125"/>
      <c r="O212" s="125"/>
      <c r="P212" s="125"/>
      <c r="Q212" s="125"/>
      <c r="R212" s="125"/>
      <c r="S212" s="213"/>
      <c r="T212" s="213"/>
      <c r="U212" s="223"/>
    </row>
    <row r="213" spans="1:23" ht="28.8" customHeight="1">
      <c r="A213" s="203" t="s">
        <v>217</v>
      </c>
      <c r="B213" s="126" t="s">
        <v>200</v>
      </c>
      <c r="C213" s="234" t="s">
        <v>156</v>
      </c>
      <c r="D213" s="116">
        <f>IF(C213="Sí",1)+IF(C213="No",0)</f>
        <v>1</v>
      </c>
      <c r="E213" s="206">
        <f>(COUNTIF(D213:D223,"1"))</f>
        <v>11</v>
      </c>
      <c r="F213" s="127">
        <f>IF(E213=0,(D213*$G$4))+IF(E213=11,(D213*$H$4))+IF(E213=10,(D213*$I$4))+IF(E213=9,(D213*$J$4))+IF(E213=8,(D213*$K$4))+IF(E213=7,(D213*$L$4))+IF(E213=6,(D213*$M$4))+IF(E213=5,(D213*$N$4))+IF(E213=4,(D213*$O$4))+IF(E213=3,(D213*$P$4))+IF(E213=2,(D213*$Q$4))+IF(E213=1,(D213*$R$4))</f>
        <v>9.0909090909090912E-2</v>
      </c>
      <c r="G213" s="117">
        <v>0</v>
      </c>
      <c r="H213" s="117">
        <f>F211/11</f>
        <v>9.0909090909090912E-2</v>
      </c>
      <c r="I213" s="117">
        <f>F211/10</f>
        <v>0.1</v>
      </c>
      <c r="J213" s="117">
        <f>F211/9</f>
        <v>0.1111111111111111</v>
      </c>
      <c r="K213" s="117">
        <f>F211/8</f>
        <v>0.125</v>
      </c>
      <c r="L213" s="117">
        <f>F211/7</f>
        <v>0.14285714285714285</v>
      </c>
      <c r="M213" s="117">
        <f>F211/6</f>
        <v>0.16666666666666666</v>
      </c>
      <c r="N213" s="117">
        <f>F211/5</f>
        <v>0.2</v>
      </c>
      <c r="O213" s="117">
        <f>F211/4</f>
        <v>0.25</v>
      </c>
      <c r="P213" s="117">
        <f>F211/3</f>
        <v>0.33333333333333331</v>
      </c>
      <c r="Q213" s="117">
        <f>F211/2</f>
        <v>0.5</v>
      </c>
      <c r="R213" s="117">
        <f>F211/1</f>
        <v>1</v>
      </c>
      <c r="S213" s="234" t="s">
        <v>156</v>
      </c>
      <c r="T213" s="235">
        <f>IF(S213="Sí",1)+IF(S213="No",0)</f>
        <v>1</v>
      </c>
      <c r="U213" s="236">
        <f>F213*T213</f>
        <v>9.0909090909090912E-2</v>
      </c>
    </row>
    <row r="214" spans="1:23" ht="14.4" hidden="1" customHeight="1">
      <c r="A214" s="204"/>
      <c r="B214" s="126" t="s">
        <v>204</v>
      </c>
      <c r="C214" s="234" t="s">
        <v>156</v>
      </c>
      <c r="D214" s="116">
        <f t="shared" ref="D214:D218" si="52">IF(C214="Sí",1)+IF(C214="No",0)</f>
        <v>1</v>
      </c>
      <c r="E214" s="207"/>
      <c r="F214" s="127">
        <f>IF(E213=0,(D214*$G$4))+IF(E213=11,(D214*$H$4))+IF(E213=10,(D214*$I$4))+IF(E213=9,(D214*$J$4))+IF(E213=8,(D214*$K$4))+IF(E213=7,(D214*$L$4))+IF(E213=6,(D214*$M$4))+IF(E213=5,(D214*$N$4))+IF(E213=4,(D214*$O$4))+IF(E213=3,(D214*$P$4))+IF(E213=2,(D214*$Q$4))+IF(E213=1,(D214*$R$4))</f>
        <v>9.0909090909090912E-2</v>
      </c>
      <c r="G214" s="117"/>
      <c r="H214" s="117"/>
      <c r="I214" s="117"/>
      <c r="J214" s="117"/>
      <c r="K214" s="117"/>
      <c r="L214" s="117"/>
      <c r="M214" s="117"/>
      <c r="N214" s="117"/>
      <c r="O214" s="117"/>
      <c r="P214" s="117"/>
      <c r="Q214" s="117"/>
      <c r="R214" s="117"/>
      <c r="S214" s="234" t="s">
        <v>156</v>
      </c>
      <c r="T214" s="235">
        <f t="shared" ref="T214:T223" si="53">IF(S214="Sí",1)+IF(S214="No",0)</f>
        <v>1</v>
      </c>
      <c r="U214" s="236">
        <f t="shared" ref="U214:U223" si="54">F214*T214</f>
        <v>9.0909090909090912E-2</v>
      </c>
    </row>
    <row r="215" spans="1:23" ht="28.8">
      <c r="A215" s="205"/>
      <c r="B215" s="126" t="s">
        <v>208</v>
      </c>
      <c r="C215" s="234" t="s">
        <v>156</v>
      </c>
      <c r="D215" s="116">
        <f t="shared" si="52"/>
        <v>1</v>
      </c>
      <c r="E215" s="207"/>
      <c r="F215" s="127">
        <f>IF(E213=0,(D215*$G$4))+IF(E213=11,(D215*$H$4))+IF(E213=10,(D215*$I$4))+IF(E213=9,(D215*$J$4))+IF(E213=8,(D215*$K$4))+IF(E213=7,(D215*$L$4))+IF(E213=6,(D215*$M$4))+IF(E213=5,(D215*$N$4))+IF(E213=4,(D215*$O$4))+IF(E213=3,(D215*$P$4))+IF(E213=2,(D215*$Q$4))+IF(E213=1,(D215*$R$4))</f>
        <v>9.0909090909090912E-2</v>
      </c>
      <c r="G215" s="117"/>
      <c r="H215" s="117"/>
      <c r="I215" s="117"/>
      <c r="J215" s="117"/>
      <c r="K215" s="117"/>
      <c r="L215" s="117"/>
      <c r="M215" s="117"/>
      <c r="N215" s="117"/>
      <c r="O215" s="117"/>
      <c r="P215" s="117"/>
      <c r="Q215" s="117"/>
      <c r="R215" s="117"/>
      <c r="S215" s="234" t="s">
        <v>156</v>
      </c>
      <c r="T215" s="235">
        <f t="shared" si="53"/>
        <v>1</v>
      </c>
      <c r="U215" s="236">
        <f t="shared" si="54"/>
        <v>9.0909090909090912E-2</v>
      </c>
    </row>
    <row r="216" spans="1:23" ht="28.8" customHeight="1">
      <c r="A216" s="203" t="s">
        <v>218</v>
      </c>
      <c r="B216" s="126" t="s">
        <v>201</v>
      </c>
      <c r="C216" s="234" t="s">
        <v>156</v>
      </c>
      <c r="D216" s="116">
        <f t="shared" si="52"/>
        <v>1</v>
      </c>
      <c r="E216" s="207"/>
      <c r="F216" s="127">
        <f>IF(E213=0,(D216*$G$4))+IF(E213=11,(D216*$H$4))+IF(E213=10,(D216*$I$4))+IF(E213=9,(D216*$J$4))+IF(E213=8,(D216*$K$4))+IF(E213=7,(D216*$L$4))+IF(E213=6,(D216*$M$4))+IF(E213=5,(D216*$N$4))+IF(E213=4,(D216*$O$4))+IF(E213=3,(D216*$P$4))+IF(E213=2,(D216*$Q$4))+IF(E213=1,(D216*$R$4))</f>
        <v>9.0909090909090912E-2</v>
      </c>
      <c r="G216" s="117"/>
      <c r="H216" s="117"/>
      <c r="I216" s="117"/>
      <c r="J216" s="117"/>
      <c r="K216" s="117"/>
      <c r="L216" s="117"/>
      <c r="M216" s="117"/>
      <c r="N216" s="117"/>
      <c r="O216" s="117"/>
      <c r="P216" s="117"/>
      <c r="Q216" s="117"/>
      <c r="R216" s="117"/>
      <c r="S216" s="234" t="s">
        <v>156</v>
      </c>
      <c r="T216" s="235">
        <f t="shared" si="53"/>
        <v>1</v>
      </c>
      <c r="U216" s="236">
        <f t="shared" si="54"/>
        <v>9.0909090909090912E-2</v>
      </c>
    </row>
    <row r="217" spans="1:23">
      <c r="A217" s="204"/>
      <c r="B217" s="126" t="s">
        <v>205</v>
      </c>
      <c r="C217" s="234" t="s">
        <v>156</v>
      </c>
      <c r="D217" s="116">
        <f t="shared" si="52"/>
        <v>1</v>
      </c>
      <c r="E217" s="207"/>
      <c r="F217" s="127">
        <f>IF(E213=0,(D217*$G$4))+IF(E213=11,(D217*$H$4))+IF(E213=10,(D217*$I$4))+IF(E213=9,(D217*$J$4))+IF(E213=8,(D217*$K$4))+IF(E213=7,(D217*$L$4))+IF(E213=6,(D217*$M$4))+IF(E213=5,(D217*$N$4))+IF(E213=4,(D217*$O$4))+IF(E213=3,(D217*$P$4))+IF(E213=2,(D217*$Q$4))+IF(E213=1,(D217*$R$4))</f>
        <v>9.0909090909090912E-2</v>
      </c>
      <c r="G217" s="117"/>
      <c r="H217" s="117"/>
      <c r="I217" s="117"/>
      <c r="J217" s="117"/>
      <c r="K217" s="117"/>
      <c r="L217" s="117"/>
      <c r="M217" s="117"/>
      <c r="N217" s="117"/>
      <c r="O217" s="117"/>
      <c r="P217" s="117"/>
      <c r="Q217" s="117"/>
      <c r="R217" s="117"/>
      <c r="S217" s="234" t="s">
        <v>156</v>
      </c>
      <c r="T217" s="235">
        <f t="shared" si="53"/>
        <v>1</v>
      </c>
      <c r="U217" s="236">
        <f t="shared" si="54"/>
        <v>9.0909090909090912E-2</v>
      </c>
    </row>
    <row r="218" spans="1:23">
      <c r="A218" s="205"/>
      <c r="B218" s="126" t="s">
        <v>209</v>
      </c>
      <c r="C218" s="234" t="s">
        <v>156</v>
      </c>
      <c r="D218" s="116">
        <f t="shared" si="52"/>
        <v>1</v>
      </c>
      <c r="E218" s="207"/>
      <c r="F218" s="127">
        <f>IF(E213=0,(D218*$G$4))+IF(E213=11,(D218*$H$4))+IF(E213=10,(D218*$I$4))+IF(E213=9,(D218*$J$4))+IF(E213=8,(D218*$K$4))+IF(E213=7,(D218*$L$4))+IF(E213=6,(D218*$M$4))+IF(E213=5,(D218*$N$4))+IF(E213=4,(D218*$O$4))+IF(E213=3,(D218*$P$4))+IF(E213=2,(D218*$Q$4))+IF(E213=1,(D218*$R$4))</f>
        <v>9.0909090909090912E-2</v>
      </c>
      <c r="G218" s="117"/>
      <c r="H218" s="117"/>
      <c r="I218" s="117"/>
      <c r="J218" s="117"/>
      <c r="K218" s="117"/>
      <c r="L218" s="117"/>
      <c r="M218" s="117"/>
      <c r="N218" s="117"/>
      <c r="O218" s="117"/>
      <c r="P218" s="117"/>
      <c r="Q218" s="117"/>
      <c r="R218" s="117"/>
      <c r="S218" s="234" t="s">
        <v>156</v>
      </c>
      <c r="T218" s="235">
        <f t="shared" si="53"/>
        <v>1</v>
      </c>
      <c r="U218" s="236">
        <f t="shared" si="54"/>
        <v>9.0909090909090912E-2</v>
      </c>
    </row>
    <row r="219" spans="1:23" ht="28.8" customHeight="1">
      <c r="A219" s="203" t="s">
        <v>219</v>
      </c>
      <c r="B219" s="126" t="s">
        <v>202</v>
      </c>
      <c r="C219" s="234" t="s">
        <v>156</v>
      </c>
      <c r="D219" s="116">
        <f>IF(C219="Sí",1)+IF(C219="No",0)</f>
        <v>1</v>
      </c>
      <c r="E219" s="207"/>
      <c r="F219" s="127">
        <f>IF(E213=0,(D219*$G$4))+IF(E213=11,(D219*$H$4))+IF(E213=10,(D219*$I$4))+IF(E213=9,(D219*$J$4))+IF(E213=8,(D219*$K$4))+IF(E213=7,(D219*$L$4))+IF(E213=6,(D219*$M$4))+IF(E213=5,(D219*$N$4))+IF(E213=4,(D219*$O$4))+IF(E213=3,(D219*$P$4))+IF(E213=2,(D219*$Q$4))+IF(E213=1,(D219*$R$4))</f>
        <v>9.0909090909090912E-2</v>
      </c>
      <c r="G219" s="117"/>
      <c r="H219" s="117"/>
      <c r="I219" s="117"/>
      <c r="J219" s="117"/>
      <c r="K219" s="117"/>
      <c r="L219" s="117"/>
      <c r="M219" s="117"/>
      <c r="N219" s="117"/>
      <c r="O219" s="117"/>
      <c r="P219" s="117"/>
      <c r="Q219" s="117"/>
      <c r="R219" s="117"/>
      <c r="S219" s="234" t="s">
        <v>156</v>
      </c>
      <c r="T219" s="235">
        <f t="shared" si="53"/>
        <v>1</v>
      </c>
      <c r="U219" s="236">
        <f t="shared" si="54"/>
        <v>9.0909090909090912E-2</v>
      </c>
    </row>
    <row r="220" spans="1:23" ht="28.8">
      <c r="A220" s="205"/>
      <c r="B220" s="126" t="s">
        <v>206</v>
      </c>
      <c r="C220" s="234" t="s">
        <v>156</v>
      </c>
      <c r="D220" s="116">
        <f>IF(C220="Sí",1)+IF(C220="No",0)</f>
        <v>1</v>
      </c>
      <c r="E220" s="207"/>
      <c r="F220" s="127">
        <f>IF(E213=0,(D220*$G$4))+IF(E213=11,(D220*$H$4))+IF(E213=10,(D220*$I$4))+IF(E213=9,(D220*$J$4))+IF(E213=8,(D220*$K$4))+IF(E213=7,(D220*$L$4))+IF(E213=6,(D220*$M$4))+IF(E213=5,(D220*$N$4))+IF(E213=4,(D220*$O$4))+IF(E213=3,(D220*$P$4))+IF(E213=2,(D220*$Q$4))+IF(E213=1,(D220*$R$4))</f>
        <v>9.0909090909090912E-2</v>
      </c>
      <c r="G220" s="117"/>
      <c r="H220" s="117"/>
      <c r="I220" s="117"/>
      <c r="J220" s="117"/>
      <c r="K220" s="117"/>
      <c r="L220" s="117"/>
      <c r="M220" s="117"/>
      <c r="N220" s="117"/>
      <c r="O220" s="117"/>
      <c r="P220" s="117"/>
      <c r="Q220" s="117"/>
      <c r="R220" s="117"/>
      <c r="S220" s="234" t="s">
        <v>156</v>
      </c>
      <c r="T220" s="235">
        <f t="shared" si="53"/>
        <v>1</v>
      </c>
      <c r="U220" s="236">
        <f t="shared" si="54"/>
        <v>9.0909090909090912E-2</v>
      </c>
    </row>
    <row r="221" spans="1:23" ht="22.8" customHeight="1" thickBot="1">
      <c r="A221" s="203" t="s">
        <v>220</v>
      </c>
      <c r="B221" s="126" t="s">
        <v>203</v>
      </c>
      <c r="C221" s="234" t="s">
        <v>156</v>
      </c>
      <c r="D221" s="116">
        <f>IF(C221="Sí",1)+IF(C221="No",0)</f>
        <v>1</v>
      </c>
      <c r="E221" s="207"/>
      <c r="F221" s="127">
        <f>IF(E213=0,(D221*$G$4))+IF(E213=11,(D221*$H$4))+IF(E213=10,(D221*$I$4))+IF(E213=9,(D221*$J$4))+IF(E213=8,(D221*$K$4))+IF(E213=7,(D221*$L$4))+IF(E213=6,(D221*$M$4))+IF(E213=5,(D221*$N$4))+IF(E213=4,(D221*$O$4))+IF(E213=3,(D221*$P$4))+IF(E213=2,(D221*$Q$4))+IF(E213=1,(D221*$R$4))</f>
        <v>9.0909090909090912E-2</v>
      </c>
      <c r="G221" s="117"/>
      <c r="H221" s="117"/>
      <c r="I221" s="117"/>
      <c r="J221" s="117"/>
      <c r="K221" s="117"/>
      <c r="L221" s="117"/>
      <c r="M221" s="117"/>
      <c r="N221" s="117"/>
      <c r="O221" s="117"/>
      <c r="P221" s="117"/>
      <c r="Q221" s="117"/>
      <c r="R221" s="117"/>
      <c r="S221" s="234" t="s">
        <v>156</v>
      </c>
      <c r="T221" s="235">
        <f t="shared" si="53"/>
        <v>1</v>
      </c>
      <c r="U221" s="236">
        <f t="shared" si="54"/>
        <v>9.0909090909090912E-2</v>
      </c>
    </row>
    <row r="222" spans="1:23" ht="15" hidden="1" customHeight="1" thickBot="1">
      <c r="A222" s="204"/>
      <c r="B222" s="126" t="s">
        <v>207</v>
      </c>
      <c r="C222" s="234" t="s">
        <v>156</v>
      </c>
      <c r="D222" s="116">
        <f>IF(C222="Sí",1)+IF(C222="No",0)</f>
        <v>1</v>
      </c>
      <c r="E222" s="207"/>
      <c r="F222" s="127">
        <f>IF(E213=0,(D222*$G$4))+IF(E213=11,(D222*$H$4))+IF(E213=10,(D222*$I$4))+IF(E213=9,(D222*$J$4))+IF(E213=8,(D222*$K$4))+IF(E213=7,(D222*$L$4))+IF(E213=6,(D222*$M$4))+IF(E213=5,(D222*$N$4))+IF(E213=4,(D222*$O$4))+IF(E213=3,(D222*$P$4))+IF(E213=2,(D222*$Q$4))+IF(E213=1,(D222*$R$4))</f>
        <v>9.0909090909090912E-2</v>
      </c>
      <c r="G222" s="117"/>
      <c r="H222" s="117"/>
      <c r="I222" s="117"/>
      <c r="J222" s="117"/>
      <c r="K222" s="117"/>
      <c r="L222" s="117"/>
      <c r="M222" s="117"/>
      <c r="N222" s="117"/>
      <c r="O222" s="117"/>
      <c r="P222" s="117"/>
      <c r="Q222" s="117"/>
      <c r="R222" s="117"/>
      <c r="S222" s="234" t="s">
        <v>156</v>
      </c>
      <c r="T222" s="235">
        <f t="shared" si="53"/>
        <v>1</v>
      </c>
      <c r="U222" s="236">
        <f t="shared" si="54"/>
        <v>9.0909090909090912E-2</v>
      </c>
    </row>
    <row r="223" spans="1:23" ht="29.4" thickBot="1">
      <c r="A223" s="205"/>
      <c r="B223" s="126" t="s">
        <v>210</v>
      </c>
      <c r="C223" s="234" t="s">
        <v>156</v>
      </c>
      <c r="D223" s="116">
        <f t="shared" ref="D223" si="55">IF(C223="Sí",1)+IF(C223="No",0)</f>
        <v>1</v>
      </c>
      <c r="E223" s="208"/>
      <c r="F223" s="127">
        <f>IF(E213=0,(D223*$G$4))+IF(E213=11,(D223*$H$4))+IF(E213=10,(D223*$I$4))+IF(E213=9,(D223*$J$4))+IF(E213=8,(D223*$K$4))+IF(E213=7,(D223*$L$4))+IF(E213=6,(D223*$M$4))+IF(E213=5,(D223*$N$4))+IF(E213=4,(D223*$O$4))+IF(E213=3,(D223*$P$4))+IF(E213=2,(D223*$Q$4))+IF(E213=1,(D223*$R$4))</f>
        <v>9.0909090909090912E-2</v>
      </c>
      <c r="G223" s="117"/>
      <c r="H223" s="117"/>
      <c r="I223" s="117"/>
      <c r="J223" s="117"/>
      <c r="K223" s="117"/>
      <c r="L223" s="117"/>
      <c r="M223" s="117"/>
      <c r="N223" s="117"/>
      <c r="O223" s="117"/>
      <c r="P223" s="117"/>
      <c r="Q223" s="117"/>
      <c r="R223" s="117"/>
      <c r="S223" s="234" t="s">
        <v>156</v>
      </c>
      <c r="T223" s="235">
        <f t="shared" si="53"/>
        <v>1</v>
      </c>
      <c r="U223" s="236">
        <f t="shared" si="54"/>
        <v>9.0909090909090912E-2</v>
      </c>
      <c r="V223" s="226">
        <f>U224</f>
        <v>1.0000000000000002</v>
      </c>
      <c r="W223" s="227">
        <f>IF(U224&gt;=70%,(U224))+IF(U224&lt;=70%,70%)</f>
        <v>1.0000000000000002</v>
      </c>
    </row>
    <row r="224" spans="1:23">
      <c r="B224" s="139"/>
      <c r="C224" s="217"/>
      <c r="D224" s="5"/>
      <c r="E224" s="5"/>
      <c r="F224" s="5"/>
      <c r="G224" s="5"/>
      <c r="H224" s="5"/>
      <c r="I224" s="5"/>
      <c r="J224" s="5"/>
      <c r="K224" s="5"/>
      <c r="L224" s="5"/>
      <c r="M224" s="5"/>
      <c r="N224" s="5"/>
      <c r="O224" s="5"/>
      <c r="P224" s="56"/>
      <c r="Q224" s="56"/>
      <c r="R224" s="56"/>
      <c r="S224" s="217"/>
      <c r="T224" s="217"/>
      <c r="U224" s="228">
        <f>SUM(U213:U223)</f>
        <v>1.0000000000000002</v>
      </c>
    </row>
    <row r="225" spans="1:23">
      <c r="B225" s="140"/>
    </row>
    <row r="226" spans="1:23" ht="28.8">
      <c r="A226" s="6"/>
      <c r="B226" s="138"/>
      <c r="C226" s="211" t="s">
        <v>213</v>
      </c>
      <c r="D226" s="42"/>
      <c r="E226" s="42"/>
      <c r="F226" s="25" t="s">
        <v>229</v>
      </c>
      <c r="S226" s="211" t="s">
        <v>155</v>
      </c>
      <c r="U226" s="156" t="s">
        <v>222</v>
      </c>
    </row>
    <row r="227" spans="1:23">
      <c r="A227" s="26" t="str">
        <f>'Tabla Resultados FC'!C68</f>
        <v>GDHE 3.3</v>
      </c>
      <c r="B227" s="30" t="str">
        <f>'Tabla Resultados FC'!D68</f>
        <v>Alianzas público-privadas</v>
      </c>
      <c r="C227" s="212"/>
      <c r="D227" s="42"/>
      <c r="E227" s="42"/>
      <c r="F227" s="128">
        <v>1</v>
      </c>
      <c r="S227" s="212"/>
      <c r="U227" s="157"/>
    </row>
    <row r="228" spans="1:23">
      <c r="A228" s="6"/>
      <c r="B228" s="138"/>
      <c r="C228" s="213"/>
      <c r="D228" s="6"/>
      <c r="E228" s="6"/>
      <c r="F228" s="6"/>
      <c r="G228" s="125"/>
      <c r="H228" s="125"/>
      <c r="I228" s="125"/>
      <c r="J228" s="125"/>
      <c r="K228" s="125"/>
      <c r="L228" s="125"/>
      <c r="M228" s="125"/>
      <c r="N228" s="125"/>
      <c r="O228" s="125"/>
      <c r="P228" s="125"/>
      <c r="Q228" s="125"/>
      <c r="R228" s="125"/>
      <c r="S228" s="213"/>
      <c r="T228" s="213"/>
      <c r="U228" s="223"/>
    </row>
    <row r="229" spans="1:23" ht="28.8" customHeight="1">
      <c r="A229" s="203" t="s">
        <v>217</v>
      </c>
      <c r="B229" s="126" t="s">
        <v>200</v>
      </c>
      <c r="C229" s="234" t="s">
        <v>156</v>
      </c>
      <c r="D229" s="116">
        <f>IF(C229="Sí",1)+IF(C229="No",0)</f>
        <v>1</v>
      </c>
      <c r="E229" s="206">
        <f>(COUNTIF(D229:D239,"1"))</f>
        <v>11</v>
      </c>
      <c r="F229" s="127">
        <f>IF(E229=0,(D229*$G$4))+IF(E229=11,(D229*$H$4))+IF(E229=10,(D229*$I$4))+IF(E229=9,(D229*$J$4))+IF(E229=8,(D229*$K$4))+IF(E229=7,(D229*$L$4))+IF(E229=6,(D229*$M$4))+IF(E229=5,(D229*$N$4))+IF(E229=4,(D229*$O$4))+IF(E229=3,(D229*$P$4))+IF(E229=2,(D229*$Q$4))+IF(E229=1,(D229*$R$4))</f>
        <v>9.0909090909090912E-2</v>
      </c>
      <c r="G229" s="117">
        <v>0</v>
      </c>
      <c r="H229" s="117">
        <f>F227/11</f>
        <v>9.0909090909090912E-2</v>
      </c>
      <c r="I229" s="117">
        <f>F227/10</f>
        <v>0.1</v>
      </c>
      <c r="J229" s="117">
        <f>F227/9</f>
        <v>0.1111111111111111</v>
      </c>
      <c r="K229" s="117">
        <f>F227/8</f>
        <v>0.125</v>
      </c>
      <c r="L229" s="117">
        <f>F227/7</f>
        <v>0.14285714285714285</v>
      </c>
      <c r="M229" s="117">
        <f>F227/6</f>
        <v>0.16666666666666666</v>
      </c>
      <c r="N229" s="117">
        <f>F227/5</f>
        <v>0.2</v>
      </c>
      <c r="O229" s="117">
        <f>F227/4</f>
        <v>0.25</v>
      </c>
      <c r="P229" s="117">
        <f>F227/3</f>
        <v>0.33333333333333331</v>
      </c>
      <c r="Q229" s="117">
        <f>F227/2</f>
        <v>0.5</v>
      </c>
      <c r="R229" s="117">
        <f>F227/1</f>
        <v>1</v>
      </c>
      <c r="S229" s="234" t="s">
        <v>156</v>
      </c>
      <c r="T229" s="235">
        <f>IF(S229="Sí",1)+IF(S229="No",0)</f>
        <v>1</v>
      </c>
      <c r="U229" s="236">
        <f>F229*T229</f>
        <v>9.0909090909090912E-2</v>
      </c>
    </row>
    <row r="230" spans="1:23" ht="14.4" hidden="1" customHeight="1">
      <c r="A230" s="204"/>
      <c r="B230" s="126" t="s">
        <v>204</v>
      </c>
      <c r="C230" s="234" t="s">
        <v>156</v>
      </c>
      <c r="D230" s="116">
        <f t="shared" ref="D230:D234" si="56">IF(C230="Sí",1)+IF(C230="No",0)</f>
        <v>1</v>
      </c>
      <c r="E230" s="207"/>
      <c r="F230" s="127">
        <f>IF(E229=0,(D230*$G$4))+IF(E229=11,(D230*$H$4))+IF(E229=10,(D230*$I$4))+IF(E229=9,(D230*$J$4))+IF(E229=8,(D230*$K$4))+IF(E229=7,(D230*$L$4))+IF(E229=6,(D230*$M$4))+IF(E229=5,(D230*$N$4))+IF(E229=4,(D230*$O$4))+IF(E229=3,(D230*$P$4))+IF(E229=2,(D230*$Q$4))+IF(E229=1,(D230*$R$4))</f>
        <v>9.0909090909090912E-2</v>
      </c>
      <c r="G230" s="117"/>
      <c r="H230" s="117"/>
      <c r="I230" s="117"/>
      <c r="J230" s="117"/>
      <c r="K230" s="117"/>
      <c r="L230" s="117"/>
      <c r="M230" s="117"/>
      <c r="N230" s="117"/>
      <c r="O230" s="117"/>
      <c r="P230" s="117"/>
      <c r="Q230" s="117"/>
      <c r="R230" s="117"/>
      <c r="S230" s="234" t="s">
        <v>156</v>
      </c>
      <c r="T230" s="235">
        <f t="shared" ref="T230:T239" si="57">IF(S230="Sí",1)+IF(S230="No",0)</f>
        <v>1</v>
      </c>
      <c r="U230" s="236">
        <f t="shared" ref="U230:U239" si="58">F230*T230</f>
        <v>9.0909090909090912E-2</v>
      </c>
    </row>
    <row r="231" spans="1:23" ht="28.8">
      <c r="A231" s="205"/>
      <c r="B231" s="126" t="s">
        <v>208</v>
      </c>
      <c r="C231" s="234" t="s">
        <v>156</v>
      </c>
      <c r="D231" s="116">
        <f t="shared" si="56"/>
        <v>1</v>
      </c>
      <c r="E231" s="207"/>
      <c r="F231" s="127">
        <f>IF(E229=0,(D231*$G$4))+IF(E229=11,(D231*$H$4))+IF(E229=10,(D231*$I$4))+IF(E229=9,(D231*$J$4))+IF(E229=8,(D231*$K$4))+IF(E229=7,(D231*$L$4))+IF(E229=6,(D231*$M$4))+IF(E229=5,(D231*$N$4))+IF(E229=4,(D231*$O$4))+IF(E229=3,(D231*$P$4))+IF(E229=2,(D231*$Q$4))+IF(E229=1,(D231*$R$4))</f>
        <v>9.0909090909090912E-2</v>
      </c>
      <c r="G231" s="117"/>
      <c r="H231" s="117"/>
      <c r="I231" s="117"/>
      <c r="J231" s="117"/>
      <c r="K231" s="117"/>
      <c r="L231" s="117"/>
      <c r="M231" s="117"/>
      <c r="N231" s="117"/>
      <c r="O231" s="117"/>
      <c r="P231" s="117"/>
      <c r="Q231" s="117"/>
      <c r="R231" s="117"/>
      <c r="S231" s="234" t="s">
        <v>156</v>
      </c>
      <c r="T231" s="235">
        <f t="shared" si="57"/>
        <v>1</v>
      </c>
      <c r="U231" s="236">
        <f t="shared" si="58"/>
        <v>9.0909090909090912E-2</v>
      </c>
    </row>
    <row r="232" spans="1:23" ht="28.8" customHeight="1">
      <c r="A232" s="203" t="s">
        <v>218</v>
      </c>
      <c r="B232" s="126" t="s">
        <v>201</v>
      </c>
      <c r="C232" s="234" t="s">
        <v>156</v>
      </c>
      <c r="D232" s="116">
        <f t="shared" si="56"/>
        <v>1</v>
      </c>
      <c r="E232" s="207"/>
      <c r="F232" s="127">
        <f>IF(E229=0,(D232*$G$4))+IF(E229=11,(D232*$H$4))+IF(E229=10,(D232*$I$4))+IF(E229=9,(D232*$J$4))+IF(E229=8,(D232*$K$4))+IF(E229=7,(D232*$L$4))+IF(E229=6,(D232*$M$4))+IF(E229=5,(D232*$N$4))+IF(E229=4,(D232*$O$4))+IF(E229=3,(D232*$P$4))+IF(E229=2,(D232*$Q$4))+IF(E229=1,(D232*$R$4))</f>
        <v>9.0909090909090912E-2</v>
      </c>
      <c r="G232" s="117"/>
      <c r="H232" s="117"/>
      <c r="I232" s="117"/>
      <c r="J232" s="117"/>
      <c r="K232" s="117"/>
      <c r="L232" s="117"/>
      <c r="M232" s="117"/>
      <c r="N232" s="117"/>
      <c r="O232" s="117"/>
      <c r="P232" s="117"/>
      <c r="Q232" s="117"/>
      <c r="R232" s="117"/>
      <c r="S232" s="234" t="s">
        <v>156</v>
      </c>
      <c r="T232" s="235">
        <f t="shared" si="57"/>
        <v>1</v>
      </c>
      <c r="U232" s="236">
        <f t="shared" si="58"/>
        <v>9.0909090909090912E-2</v>
      </c>
    </row>
    <row r="233" spans="1:23">
      <c r="A233" s="204"/>
      <c r="B233" s="126" t="s">
        <v>205</v>
      </c>
      <c r="C233" s="234" t="s">
        <v>156</v>
      </c>
      <c r="D233" s="116">
        <f t="shared" si="56"/>
        <v>1</v>
      </c>
      <c r="E233" s="207"/>
      <c r="F233" s="127">
        <f>IF(E229=0,(D233*$G$4))+IF(E229=11,(D233*$H$4))+IF(E229=10,(D233*$I$4))+IF(E229=9,(D233*$J$4))+IF(E229=8,(D233*$K$4))+IF(E229=7,(D233*$L$4))+IF(E229=6,(D233*$M$4))+IF(E229=5,(D233*$N$4))+IF(E229=4,(D233*$O$4))+IF(E229=3,(D233*$P$4))+IF(E229=2,(D233*$Q$4))+IF(E229=1,(D233*$R$4))</f>
        <v>9.0909090909090912E-2</v>
      </c>
      <c r="G233" s="117"/>
      <c r="H233" s="117"/>
      <c r="I233" s="117"/>
      <c r="J233" s="117"/>
      <c r="K233" s="117"/>
      <c r="L233" s="117"/>
      <c r="M233" s="117"/>
      <c r="N233" s="117"/>
      <c r="O233" s="117"/>
      <c r="P233" s="117"/>
      <c r="Q233" s="117"/>
      <c r="R233" s="117"/>
      <c r="S233" s="234" t="s">
        <v>156</v>
      </c>
      <c r="T233" s="235">
        <f t="shared" si="57"/>
        <v>1</v>
      </c>
      <c r="U233" s="236">
        <f t="shared" si="58"/>
        <v>9.0909090909090912E-2</v>
      </c>
    </row>
    <row r="234" spans="1:23">
      <c r="A234" s="205"/>
      <c r="B234" s="126" t="s">
        <v>209</v>
      </c>
      <c r="C234" s="234" t="s">
        <v>156</v>
      </c>
      <c r="D234" s="116">
        <f t="shared" si="56"/>
        <v>1</v>
      </c>
      <c r="E234" s="207"/>
      <c r="F234" s="127">
        <f>IF(E229=0,(D234*$G$4))+IF(E229=11,(D234*$H$4))+IF(E229=10,(D234*$I$4))+IF(E229=9,(D234*$J$4))+IF(E229=8,(D234*$K$4))+IF(E229=7,(D234*$L$4))+IF(E229=6,(D234*$M$4))+IF(E229=5,(D234*$N$4))+IF(E229=4,(D234*$O$4))+IF(E229=3,(D234*$P$4))+IF(E229=2,(D234*$Q$4))+IF(E229=1,(D234*$R$4))</f>
        <v>9.0909090909090912E-2</v>
      </c>
      <c r="G234" s="117"/>
      <c r="H234" s="117"/>
      <c r="I234" s="117"/>
      <c r="J234" s="117"/>
      <c r="K234" s="117"/>
      <c r="L234" s="117"/>
      <c r="M234" s="117"/>
      <c r="N234" s="117"/>
      <c r="O234" s="117"/>
      <c r="P234" s="117"/>
      <c r="Q234" s="117"/>
      <c r="R234" s="117"/>
      <c r="S234" s="234" t="s">
        <v>156</v>
      </c>
      <c r="T234" s="235">
        <f t="shared" si="57"/>
        <v>1</v>
      </c>
      <c r="U234" s="236">
        <f t="shared" si="58"/>
        <v>9.0909090909090912E-2</v>
      </c>
    </row>
    <row r="235" spans="1:23" ht="28.8" customHeight="1">
      <c r="A235" s="203" t="s">
        <v>219</v>
      </c>
      <c r="B235" s="126" t="s">
        <v>202</v>
      </c>
      <c r="C235" s="234" t="s">
        <v>156</v>
      </c>
      <c r="D235" s="116">
        <f>IF(C235="Sí",1)+IF(C235="No",0)</f>
        <v>1</v>
      </c>
      <c r="E235" s="207"/>
      <c r="F235" s="127">
        <f>IF(E229=0,(D235*$G$4))+IF(E229=11,(D235*$H$4))+IF(E229=10,(D235*$I$4))+IF(E229=9,(D235*$J$4))+IF(E229=8,(D235*$K$4))+IF(E229=7,(D235*$L$4))+IF(E229=6,(D235*$M$4))+IF(E229=5,(D235*$N$4))+IF(E229=4,(D235*$O$4))+IF(E229=3,(D235*$P$4))+IF(E229=2,(D235*$Q$4))+IF(E229=1,(D235*$R$4))</f>
        <v>9.0909090909090912E-2</v>
      </c>
      <c r="G235" s="117"/>
      <c r="H235" s="117"/>
      <c r="I235" s="117"/>
      <c r="J235" s="117"/>
      <c r="K235" s="117"/>
      <c r="L235" s="117"/>
      <c r="M235" s="117"/>
      <c r="N235" s="117"/>
      <c r="O235" s="117"/>
      <c r="P235" s="117"/>
      <c r="Q235" s="117"/>
      <c r="R235" s="117"/>
      <c r="S235" s="234" t="s">
        <v>156</v>
      </c>
      <c r="T235" s="235">
        <f t="shared" si="57"/>
        <v>1</v>
      </c>
      <c r="U235" s="236">
        <f t="shared" si="58"/>
        <v>9.0909090909090912E-2</v>
      </c>
    </row>
    <row r="236" spans="1:23" ht="28.8">
      <c r="A236" s="205"/>
      <c r="B236" s="126" t="s">
        <v>206</v>
      </c>
      <c r="C236" s="234" t="s">
        <v>156</v>
      </c>
      <c r="D236" s="116">
        <f>IF(C236="Sí",1)+IF(C236="No",0)</f>
        <v>1</v>
      </c>
      <c r="E236" s="207"/>
      <c r="F236" s="127">
        <f>IF(E229=0,(D236*$G$4))+IF(E229=11,(D236*$H$4))+IF(E229=10,(D236*$I$4))+IF(E229=9,(D236*$J$4))+IF(E229=8,(D236*$K$4))+IF(E229=7,(D236*$L$4))+IF(E229=6,(D236*$M$4))+IF(E229=5,(D236*$N$4))+IF(E229=4,(D236*$O$4))+IF(E229=3,(D236*$P$4))+IF(E229=2,(D236*$Q$4))+IF(E229=1,(D236*$R$4))</f>
        <v>9.0909090909090912E-2</v>
      </c>
      <c r="G236" s="117"/>
      <c r="H236" s="117"/>
      <c r="I236" s="117"/>
      <c r="J236" s="117"/>
      <c r="K236" s="117"/>
      <c r="L236" s="117"/>
      <c r="M236" s="117"/>
      <c r="N236" s="117"/>
      <c r="O236" s="117"/>
      <c r="P236" s="117"/>
      <c r="Q236" s="117"/>
      <c r="R236" s="117"/>
      <c r="S236" s="234" t="s">
        <v>156</v>
      </c>
      <c r="T236" s="235">
        <f t="shared" si="57"/>
        <v>1</v>
      </c>
      <c r="U236" s="236">
        <f t="shared" si="58"/>
        <v>9.0909090909090912E-2</v>
      </c>
    </row>
    <row r="237" spans="1:23" ht="21" customHeight="1" thickBot="1">
      <c r="A237" s="203" t="s">
        <v>220</v>
      </c>
      <c r="B237" s="126" t="s">
        <v>203</v>
      </c>
      <c r="C237" s="234" t="s">
        <v>156</v>
      </c>
      <c r="D237" s="116">
        <f>IF(C237="Sí",1)+IF(C237="No",0)</f>
        <v>1</v>
      </c>
      <c r="E237" s="207"/>
      <c r="F237" s="127">
        <f>IF(E229=0,(D237*$G$4))+IF(E229=11,(D237*$H$4))+IF(E229=10,(D237*$I$4))+IF(E229=9,(D237*$J$4))+IF(E229=8,(D237*$K$4))+IF(E229=7,(D237*$L$4))+IF(E229=6,(D237*$M$4))+IF(E229=5,(D237*$N$4))+IF(E229=4,(D237*$O$4))+IF(E229=3,(D237*$P$4))+IF(E229=2,(D237*$Q$4))+IF(E229=1,(D237*$R$4))</f>
        <v>9.0909090909090912E-2</v>
      </c>
      <c r="G237" s="117"/>
      <c r="H237" s="117"/>
      <c r="I237" s="117"/>
      <c r="J237" s="117"/>
      <c r="K237" s="117"/>
      <c r="L237" s="117"/>
      <c r="M237" s="117"/>
      <c r="N237" s="117"/>
      <c r="O237" s="117"/>
      <c r="P237" s="117"/>
      <c r="Q237" s="117"/>
      <c r="R237" s="117"/>
      <c r="S237" s="234" t="s">
        <v>156</v>
      </c>
      <c r="T237" s="235">
        <f t="shared" si="57"/>
        <v>1</v>
      </c>
      <c r="U237" s="236">
        <f t="shared" si="58"/>
        <v>9.0909090909090912E-2</v>
      </c>
    </row>
    <row r="238" spans="1:23" ht="15" hidden="1" customHeight="1" thickBot="1">
      <c r="A238" s="204"/>
      <c r="B238" s="126" t="s">
        <v>207</v>
      </c>
      <c r="C238" s="234" t="s">
        <v>156</v>
      </c>
      <c r="D238" s="116">
        <f>IF(C238="Sí",1)+IF(C238="No",0)</f>
        <v>1</v>
      </c>
      <c r="E238" s="207"/>
      <c r="F238" s="127">
        <f>IF(E229=0,(D238*$G$4))+IF(E229=11,(D238*$H$4))+IF(E229=10,(D238*$I$4))+IF(E229=9,(D238*$J$4))+IF(E229=8,(D238*$K$4))+IF(E229=7,(D238*$L$4))+IF(E229=6,(D238*$M$4))+IF(E229=5,(D238*$N$4))+IF(E229=4,(D238*$O$4))+IF(E229=3,(D238*$P$4))+IF(E229=2,(D238*$Q$4))+IF(E229=1,(D238*$R$4))</f>
        <v>9.0909090909090912E-2</v>
      </c>
      <c r="G238" s="117"/>
      <c r="H238" s="117"/>
      <c r="I238" s="117"/>
      <c r="J238" s="117"/>
      <c r="K238" s="117"/>
      <c r="L238" s="117"/>
      <c r="M238" s="117"/>
      <c r="N238" s="117"/>
      <c r="O238" s="117"/>
      <c r="P238" s="117"/>
      <c r="Q238" s="117"/>
      <c r="R238" s="117"/>
      <c r="S238" s="234" t="s">
        <v>156</v>
      </c>
      <c r="T238" s="235">
        <f t="shared" si="57"/>
        <v>1</v>
      </c>
      <c r="U238" s="236">
        <f t="shared" si="58"/>
        <v>9.0909090909090912E-2</v>
      </c>
    </row>
    <row r="239" spans="1:23" ht="29.4" thickBot="1">
      <c r="A239" s="205"/>
      <c r="B239" s="126" t="s">
        <v>210</v>
      </c>
      <c r="C239" s="234" t="s">
        <v>156</v>
      </c>
      <c r="D239" s="116">
        <f t="shared" ref="D239" si="59">IF(C239="Sí",1)+IF(C239="No",0)</f>
        <v>1</v>
      </c>
      <c r="E239" s="208"/>
      <c r="F239" s="127">
        <f>IF(E229=0,(D239*$G$4))+IF(E229=11,(D239*$H$4))+IF(E229=10,(D239*$I$4))+IF(E229=9,(D239*$J$4))+IF(E229=8,(D239*$K$4))+IF(E229=7,(D239*$L$4))+IF(E229=6,(D239*$M$4))+IF(E229=5,(D239*$N$4))+IF(E229=4,(D239*$O$4))+IF(E229=3,(D239*$P$4))+IF(E229=2,(D239*$Q$4))+IF(E229=1,(D239*$R$4))</f>
        <v>9.0909090909090912E-2</v>
      </c>
      <c r="G239" s="117"/>
      <c r="H239" s="117"/>
      <c r="I239" s="117"/>
      <c r="J239" s="117"/>
      <c r="K239" s="117"/>
      <c r="L239" s="117"/>
      <c r="M239" s="117"/>
      <c r="N239" s="117"/>
      <c r="O239" s="117"/>
      <c r="P239" s="117"/>
      <c r="Q239" s="117"/>
      <c r="R239" s="117"/>
      <c r="S239" s="234" t="s">
        <v>156</v>
      </c>
      <c r="T239" s="235">
        <f t="shared" si="57"/>
        <v>1</v>
      </c>
      <c r="U239" s="236">
        <f t="shared" si="58"/>
        <v>9.0909090909090912E-2</v>
      </c>
      <c r="V239" s="226">
        <f>U240</f>
        <v>1.0000000000000002</v>
      </c>
      <c r="W239" s="227">
        <f>IF(U240&gt;=70%,(U240))+IF(U240&lt;=70%,70%)</f>
        <v>1.0000000000000002</v>
      </c>
    </row>
    <row r="240" spans="1:23">
      <c r="B240" s="139"/>
      <c r="C240" s="217"/>
      <c r="D240" s="5"/>
      <c r="E240" s="5"/>
      <c r="F240" s="5"/>
      <c r="G240" s="5"/>
      <c r="H240" s="5"/>
      <c r="I240" s="5"/>
      <c r="J240" s="5"/>
      <c r="K240" s="5"/>
      <c r="L240" s="5"/>
      <c r="M240" s="5"/>
      <c r="N240" s="5"/>
      <c r="O240" s="5"/>
      <c r="P240" s="56"/>
      <c r="Q240" s="56"/>
      <c r="R240" s="56"/>
      <c r="S240" s="217"/>
      <c r="T240" s="217"/>
      <c r="U240" s="228">
        <f>SUM(U229:U239)</f>
        <v>1.0000000000000002</v>
      </c>
    </row>
    <row r="241" spans="1:23">
      <c r="B241" s="140"/>
    </row>
    <row r="242" spans="1:23" ht="28.8">
      <c r="A242" s="6"/>
      <c r="B242" s="138"/>
      <c r="C242" s="211" t="s">
        <v>213</v>
      </c>
      <c r="D242" s="42"/>
      <c r="E242" s="42"/>
      <c r="F242" s="25" t="s">
        <v>229</v>
      </c>
      <c r="S242" s="211" t="s">
        <v>155</v>
      </c>
      <c r="U242" s="156" t="s">
        <v>222</v>
      </c>
    </row>
    <row r="243" spans="1:23" ht="28.8">
      <c r="A243" s="26" t="str">
        <f>'Tabla Resultados FC'!C69</f>
        <v>GDHE 4.1</v>
      </c>
      <c r="B243" s="30" t="str">
        <f>'Tabla Resultados FC'!D69</f>
        <v>Vulnerabilidad asociada a las y los trabajadores de aquellos ámbitos laborales más vulnerables ante los impactos del cambio climático</v>
      </c>
      <c r="C243" s="212"/>
      <c r="D243" s="42"/>
      <c r="E243" s="42"/>
      <c r="F243" s="128">
        <v>1</v>
      </c>
      <c r="S243" s="212"/>
      <c r="U243" s="157"/>
    </row>
    <row r="244" spans="1:23">
      <c r="A244" s="6"/>
      <c r="B244" s="138"/>
      <c r="C244" s="213"/>
      <c r="D244" s="6"/>
      <c r="E244" s="6"/>
      <c r="F244" s="6"/>
      <c r="G244" s="125"/>
      <c r="H244" s="125"/>
      <c r="I244" s="125"/>
      <c r="J244" s="125"/>
      <c r="K244" s="125"/>
      <c r="L244" s="125"/>
      <c r="M244" s="125"/>
      <c r="N244" s="125"/>
      <c r="O244" s="125"/>
      <c r="P244" s="125"/>
      <c r="Q244" s="125"/>
      <c r="R244" s="125"/>
      <c r="S244" s="213"/>
      <c r="T244" s="213"/>
      <c r="U244" s="223"/>
    </row>
    <row r="245" spans="1:23" ht="28.8" customHeight="1">
      <c r="A245" s="203" t="s">
        <v>217</v>
      </c>
      <c r="B245" s="126" t="s">
        <v>200</v>
      </c>
      <c r="C245" s="234" t="s">
        <v>156</v>
      </c>
      <c r="D245" s="116">
        <f>IF(C245="Sí",1)+IF(C245="No",0)</f>
        <v>1</v>
      </c>
      <c r="E245" s="206">
        <f>(COUNTIF(D245:D255,"1"))</f>
        <v>11</v>
      </c>
      <c r="F245" s="127">
        <f>IF(E245=0,(D245*$G$4))+IF(E245=11,(D245*$H$4))+IF(E245=10,(D245*$I$4))+IF(E245=9,(D245*$J$4))+IF(E245=8,(D245*$K$4))+IF(E245=7,(D245*$L$4))+IF(E245=6,(D245*$M$4))+IF(E245=5,(D245*$N$4))+IF(E245=4,(D245*$O$4))+IF(E245=3,(D245*$P$4))+IF(E245=2,(D245*$Q$4))+IF(E245=1,(D245*$R$4))</f>
        <v>9.0909090909090912E-2</v>
      </c>
      <c r="G245" s="117">
        <v>0</v>
      </c>
      <c r="H245" s="117">
        <f>F243/11</f>
        <v>9.0909090909090912E-2</v>
      </c>
      <c r="I245" s="117">
        <f>F243/10</f>
        <v>0.1</v>
      </c>
      <c r="J245" s="117">
        <f>F243/9</f>
        <v>0.1111111111111111</v>
      </c>
      <c r="K245" s="117">
        <f>F243/8</f>
        <v>0.125</v>
      </c>
      <c r="L245" s="117">
        <f>F243/7</f>
        <v>0.14285714285714285</v>
      </c>
      <c r="M245" s="117">
        <f>F243/6</f>
        <v>0.16666666666666666</v>
      </c>
      <c r="N245" s="117">
        <f>F243/5</f>
        <v>0.2</v>
      </c>
      <c r="O245" s="117">
        <f>F243/4</f>
        <v>0.25</v>
      </c>
      <c r="P245" s="117">
        <f>F243/3</f>
        <v>0.33333333333333331</v>
      </c>
      <c r="Q245" s="117">
        <f>F243/2</f>
        <v>0.5</v>
      </c>
      <c r="R245" s="117">
        <f>F243/1</f>
        <v>1</v>
      </c>
      <c r="S245" s="234" t="s">
        <v>156</v>
      </c>
      <c r="T245" s="235">
        <f>IF(S245="Sí",1)+IF(S245="No",0)</f>
        <v>1</v>
      </c>
      <c r="U245" s="236">
        <f>F245*T245</f>
        <v>9.0909090909090912E-2</v>
      </c>
    </row>
    <row r="246" spans="1:23" ht="14.4" hidden="1" customHeight="1">
      <c r="A246" s="204"/>
      <c r="B246" s="126" t="s">
        <v>204</v>
      </c>
      <c r="C246" s="234" t="s">
        <v>156</v>
      </c>
      <c r="D246" s="116">
        <f t="shared" ref="D246:D250" si="60">IF(C246="Sí",1)+IF(C246="No",0)</f>
        <v>1</v>
      </c>
      <c r="E246" s="207"/>
      <c r="F246" s="127">
        <f>IF(E245=0,(D246*$G$4))+IF(E245=11,(D246*$H$4))+IF(E245=10,(D246*$I$4))+IF(E245=9,(D246*$J$4))+IF(E245=8,(D246*$K$4))+IF(E245=7,(D246*$L$4))+IF(E245=6,(D246*$M$4))+IF(E245=5,(D246*$N$4))+IF(E245=4,(D246*$O$4))+IF(E245=3,(D246*$P$4))+IF(E245=2,(D246*$Q$4))+IF(E245=1,(D246*$R$4))</f>
        <v>9.0909090909090912E-2</v>
      </c>
      <c r="G246" s="117"/>
      <c r="H246" s="117"/>
      <c r="I246" s="117"/>
      <c r="J246" s="117"/>
      <c r="K246" s="117"/>
      <c r="L246" s="117"/>
      <c r="M246" s="117"/>
      <c r="N246" s="117"/>
      <c r="O246" s="117"/>
      <c r="P246" s="117"/>
      <c r="Q246" s="117"/>
      <c r="R246" s="117"/>
      <c r="S246" s="234" t="s">
        <v>156</v>
      </c>
      <c r="T246" s="235">
        <f t="shared" ref="T246:T255" si="61">IF(S246="Sí",1)+IF(S246="No",0)</f>
        <v>1</v>
      </c>
      <c r="U246" s="236">
        <f t="shared" ref="U246:U255" si="62">F246*T246</f>
        <v>9.0909090909090912E-2</v>
      </c>
    </row>
    <row r="247" spans="1:23" ht="28.8">
      <c r="A247" s="205"/>
      <c r="B247" s="126" t="s">
        <v>208</v>
      </c>
      <c r="C247" s="234" t="s">
        <v>156</v>
      </c>
      <c r="D247" s="116">
        <f t="shared" si="60"/>
        <v>1</v>
      </c>
      <c r="E247" s="207"/>
      <c r="F247" s="127">
        <f>IF(E245=0,(D247*$G$4))+IF(E245=11,(D247*$H$4))+IF(E245=10,(D247*$I$4))+IF(E245=9,(D247*$J$4))+IF(E245=8,(D247*$K$4))+IF(E245=7,(D247*$L$4))+IF(E245=6,(D247*$M$4))+IF(E245=5,(D247*$N$4))+IF(E245=4,(D247*$O$4))+IF(E245=3,(D247*$P$4))+IF(E245=2,(D247*$Q$4))+IF(E245=1,(D247*$R$4))</f>
        <v>9.0909090909090912E-2</v>
      </c>
      <c r="G247" s="117"/>
      <c r="H247" s="117"/>
      <c r="I247" s="117"/>
      <c r="J247" s="117"/>
      <c r="K247" s="117"/>
      <c r="L247" s="117"/>
      <c r="M247" s="117"/>
      <c r="N247" s="117"/>
      <c r="O247" s="117"/>
      <c r="P247" s="117"/>
      <c r="Q247" s="117"/>
      <c r="R247" s="117"/>
      <c r="S247" s="234" t="s">
        <v>156</v>
      </c>
      <c r="T247" s="235">
        <f t="shared" si="61"/>
        <v>1</v>
      </c>
      <c r="U247" s="236">
        <f t="shared" si="62"/>
        <v>9.0909090909090912E-2</v>
      </c>
    </row>
    <row r="248" spans="1:23" ht="28.8" customHeight="1">
      <c r="A248" s="203" t="s">
        <v>218</v>
      </c>
      <c r="B248" s="126" t="s">
        <v>201</v>
      </c>
      <c r="C248" s="234" t="s">
        <v>156</v>
      </c>
      <c r="D248" s="116">
        <f t="shared" si="60"/>
        <v>1</v>
      </c>
      <c r="E248" s="207"/>
      <c r="F248" s="127">
        <f>IF(E245=0,(D248*$G$4))+IF(E245=11,(D248*$H$4))+IF(E245=10,(D248*$I$4))+IF(E245=9,(D248*$J$4))+IF(E245=8,(D248*$K$4))+IF(E245=7,(D248*$L$4))+IF(E245=6,(D248*$M$4))+IF(E245=5,(D248*$N$4))+IF(E245=4,(D248*$O$4))+IF(E245=3,(D248*$P$4))+IF(E245=2,(D248*$Q$4))+IF(E245=1,(D248*$R$4))</f>
        <v>9.0909090909090912E-2</v>
      </c>
      <c r="G248" s="117"/>
      <c r="H248" s="117"/>
      <c r="I248" s="117"/>
      <c r="J248" s="117"/>
      <c r="K248" s="117"/>
      <c r="L248" s="117"/>
      <c r="M248" s="117"/>
      <c r="N248" s="117"/>
      <c r="O248" s="117"/>
      <c r="P248" s="117"/>
      <c r="Q248" s="117"/>
      <c r="R248" s="117"/>
      <c r="S248" s="234" t="s">
        <v>156</v>
      </c>
      <c r="T248" s="235">
        <f t="shared" si="61"/>
        <v>1</v>
      </c>
      <c r="U248" s="236">
        <f t="shared" si="62"/>
        <v>9.0909090909090912E-2</v>
      </c>
    </row>
    <row r="249" spans="1:23">
      <c r="A249" s="204"/>
      <c r="B249" s="126" t="s">
        <v>205</v>
      </c>
      <c r="C249" s="234" t="s">
        <v>156</v>
      </c>
      <c r="D249" s="116">
        <f t="shared" si="60"/>
        <v>1</v>
      </c>
      <c r="E249" s="207"/>
      <c r="F249" s="127">
        <f>IF(E245=0,(D249*$G$4))+IF(E245=11,(D249*$H$4))+IF(E245=10,(D249*$I$4))+IF(E245=9,(D249*$J$4))+IF(E245=8,(D249*$K$4))+IF(E245=7,(D249*$L$4))+IF(E245=6,(D249*$M$4))+IF(E245=5,(D249*$N$4))+IF(E245=4,(D249*$O$4))+IF(E245=3,(D249*$P$4))+IF(E245=2,(D249*$Q$4))+IF(E245=1,(D249*$R$4))</f>
        <v>9.0909090909090912E-2</v>
      </c>
      <c r="G249" s="117"/>
      <c r="H249" s="117"/>
      <c r="I249" s="117"/>
      <c r="J249" s="117"/>
      <c r="K249" s="117"/>
      <c r="L249" s="117"/>
      <c r="M249" s="117"/>
      <c r="N249" s="117"/>
      <c r="O249" s="117"/>
      <c r="P249" s="117"/>
      <c r="Q249" s="117"/>
      <c r="R249" s="117"/>
      <c r="S249" s="234" t="s">
        <v>156</v>
      </c>
      <c r="T249" s="235">
        <f t="shared" si="61"/>
        <v>1</v>
      </c>
      <c r="U249" s="236">
        <f t="shared" si="62"/>
        <v>9.0909090909090912E-2</v>
      </c>
    </row>
    <row r="250" spans="1:23">
      <c r="A250" s="205"/>
      <c r="B250" s="126" t="s">
        <v>209</v>
      </c>
      <c r="C250" s="234" t="s">
        <v>156</v>
      </c>
      <c r="D250" s="116">
        <f t="shared" si="60"/>
        <v>1</v>
      </c>
      <c r="E250" s="207"/>
      <c r="F250" s="127">
        <f>IF(E245=0,(D250*$G$4))+IF(E245=11,(D250*$H$4))+IF(E245=10,(D250*$I$4))+IF(E245=9,(D250*$J$4))+IF(E245=8,(D250*$K$4))+IF(E245=7,(D250*$L$4))+IF(E245=6,(D250*$M$4))+IF(E245=5,(D250*$N$4))+IF(E245=4,(D250*$O$4))+IF(E245=3,(D250*$P$4))+IF(E245=2,(D250*$Q$4))+IF(E245=1,(D250*$R$4))</f>
        <v>9.0909090909090912E-2</v>
      </c>
      <c r="G250" s="117"/>
      <c r="H250" s="117"/>
      <c r="I250" s="117"/>
      <c r="J250" s="117"/>
      <c r="K250" s="117"/>
      <c r="L250" s="117"/>
      <c r="M250" s="117"/>
      <c r="N250" s="117"/>
      <c r="O250" s="117"/>
      <c r="P250" s="117"/>
      <c r="Q250" s="117"/>
      <c r="R250" s="117"/>
      <c r="S250" s="234" t="s">
        <v>156</v>
      </c>
      <c r="T250" s="235">
        <f t="shared" si="61"/>
        <v>1</v>
      </c>
      <c r="U250" s="236">
        <f t="shared" si="62"/>
        <v>9.0909090909090912E-2</v>
      </c>
    </row>
    <row r="251" spans="1:23" ht="28.8" customHeight="1">
      <c r="A251" s="203" t="s">
        <v>219</v>
      </c>
      <c r="B251" s="126" t="s">
        <v>202</v>
      </c>
      <c r="C251" s="234" t="s">
        <v>156</v>
      </c>
      <c r="D251" s="116">
        <f>IF(C251="Sí",1)+IF(C251="No",0)</f>
        <v>1</v>
      </c>
      <c r="E251" s="207"/>
      <c r="F251" s="127">
        <f>IF(E245=0,(D251*$G$4))+IF(E245=11,(D251*$H$4))+IF(E245=10,(D251*$I$4))+IF(E245=9,(D251*$J$4))+IF(E245=8,(D251*$K$4))+IF(E245=7,(D251*$L$4))+IF(E245=6,(D251*$M$4))+IF(E245=5,(D251*$N$4))+IF(E245=4,(D251*$O$4))+IF(E245=3,(D251*$P$4))+IF(E245=2,(D251*$Q$4))+IF(E245=1,(D251*$R$4))</f>
        <v>9.0909090909090912E-2</v>
      </c>
      <c r="G251" s="117"/>
      <c r="H251" s="117"/>
      <c r="I251" s="117"/>
      <c r="J251" s="117"/>
      <c r="K251" s="117"/>
      <c r="L251" s="117"/>
      <c r="M251" s="117"/>
      <c r="N251" s="117"/>
      <c r="O251" s="117"/>
      <c r="P251" s="117"/>
      <c r="Q251" s="117"/>
      <c r="R251" s="117"/>
      <c r="S251" s="234" t="s">
        <v>156</v>
      </c>
      <c r="T251" s="235">
        <f t="shared" si="61"/>
        <v>1</v>
      </c>
      <c r="U251" s="236">
        <f t="shared" si="62"/>
        <v>9.0909090909090912E-2</v>
      </c>
    </row>
    <row r="252" spans="1:23" ht="28.8">
      <c r="A252" s="205"/>
      <c r="B252" s="126" t="s">
        <v>206</v>
      </c>
      <c r="C252" s="234" t="s">
        <v>156</v>
      </c>
      <c r="D252" s="116">
        <f>IF(C252="Sí",1)+IF(C252="No",0)</f>
        <v>1</v>
      </c>
      <c r="E252" s="207"/>
      <c r="F252" s="127">
        <f>IF(E245=0,(D252*$G$4))+IF(E245=11,(D252*$H$4))+IF(E245=10,(D252*$I$4))+IF(E245=9,(D252*$J$4))+IF(E245=8,(D252*$K$4))+IF(E245=7,(D252*$L$4))+IF(E245=6,(D252*$M$4))+IF(E245=5,(D252*$N$4))+IF(E245=4,(D252*$O$4))+IF(E245=3,(D252*$P$4))+IF(E245=2,(D252*$Q$4))+IF(E245=1,(D252*$R$4))</f>
        <v>9.0909090909090912E-2</v>
      </c>
      <c r="G252" s="117"/>
      <c r="H252" s="117"/>
      <c r="I252" s="117"/>
      <c r="J252" s="117"/>
      <c r="K252" s="117"/>
      <c r="L252" s="117"/>
      <c r="M252" s="117"/>
      <c r="N252" s="117"/>
      <c r="O252" s="117"/>
      <c r="P252" s="117"/>
      <c r="Q252" s="117"/>
      <c r="R252" s="117"/>
      <c r="S252" s="234" t="s">
        <v>156</v>
      </c>
      <c r="T252" s="235">
        <f t="shared" si="61"/>
        <v>1</v>
      </c>
      <c r="U252" s="236">
        <f t="shared" si="62"/>
        <v>9.0909090909090912E-2</v>
      </c>
    </row>
    <row r="253" spans="1:23" ht="21.6" customHeight="1" thickBot="1">
      <c r="A253" s="203" t="s">
        <v>220</v>
      </c>
      <c r="B253" s="126" t="s">
        <v>203</v>
      </c>
      <c r="C253" s="234" t="s">
        <v>156</v>
      </c>
      <c r="D253" s="116">
        <f>IF(C253="Sí",1)+IF(C253="No",0)</f>
        <v>1</v>
      </c>
      <c r="E253" s="207"/>
      <c r="F253" s="127">
        <f>IF(E245=0,(D253*$G$4))+IF(E245=11,(D253*$H$4))+IF(E245=10,(D253*$I$4))+IF(E245=9,(D253*$J$4))+IF(E245=8,(D253*$K$4))+IF(E245=7,(D253*$L$4))+IF(E245=6,(D253*$M$4))+IF(E245=5,(D253*$N$4))+IF(E245=4,(D253*$O$4))+IF(E245=3,(D253*$P$4))+IF(E245=2,(D253*$Q$4))+IF(E245=1,(D253*$R$4))</f>
        <v>9.0909090909090912E-2</v>
      </c>
      <c r="G253" s="117"/>
      <c r="H253" s="117"/>
      <c r="I253" s="117"/>
      <c r="J253" s="117"/>
      <c r="K253" s="117"/>
      <c r="L253" s="117"/>
      <c r="M253" s="117"/>
      <c r="N253" s="117"/>
      <c r="O253" s="117"/>
      <c r="P253" s="117"/>
      <c r="Q253" s="117"/>
      <c r="R253" s="117"/>
      <c r="S253" s="234" t="s">
        <v>156</v>
      </c>
      <c r="T253" s="235">
        <f t="shared" si="61"/>
        <v>1</v>
      </c>
      <c r="U253" s="236">
        <f t="shared" si="62"/>
        <v>9.0909090909090912E-2</v>
      </c>
    </row>
    <row r="254" spans="1:23" ht="15" hidden="1" customHeight="1" thickBot="1">
      <c r="A254" s="204"/>
      <c r="B254" s="126" t="s">
        <v>207</v>
      </c>
      <c r="C254" s="234" t="s">
        <v>156</v>
      </c>
      <c r="D254" s="116">
        <f>IF(C254="Sí",1)+IF(C254="No",0)</f>
        <v>1</v>
      </c>
      <c r="E254" s="207"/>
      <c r="F254" s="127">
        <f>IF(E245=0,(D254*$G$4))+IF(E245=11,(D254*$H$4))+IF(E245=10,(D254*$I$4))+IF(E245=9,(D254*$J$4))+IF(E245=8,(D254*$K$4))+IF(E245=7,(D254*$L$4))+IF(E245=6,(D254*$M$4))+IF(E245=5,(D254*$N$4))+IF(E245=4,(D254*$O$4))+IF(E245=3,(D254*$P$4))+IF(E245=2,(D254*$Q$4))+IF(E245=1,(D254*$R$4))</f>
        <v>9.0909090909090912E-2</v>
      </c>
      <c r="G254" s="117"/>
      <c r="H254" s="117"/>
      <c r="I254" s="117"/>
      <c r="J254" s="117"/>
      <c r="K254" s="117"/>
      <c r="L254" s="117"/>
      <c r="M254" s="117"/>
      <c r="N254" s="117"/>
      <c r="O254" s="117"/>
      <c r="P254" s="117"/>
      <c r="Q254" s="117"/>
      <c r="R254" s="117"/>
      <c r="S254" s="234" t="s">
        <v>156</v>
      </c>
      <c r="T254" s="235">
        <f t="shared" si="61"/>
        <v>1</v>
      </c>
      <c r="U254" s="236">
        <f t="shared" si="62"/>
        <v>9.0909090909090912E-2</v>
      </c>
    </row>
    <row r="255" spans="1:23" ht="29.4" thickBot="1">
      <c r="A255" s="205"/>
      <c r="B255" s="126" t="s">
        <v>210</v>
      </c>
      <c r="C255" s="234" t="s">
        <v>156</v>
      </c>
      <c r="D255" s="116">
        <f t="shared" ref="D255" si="63">IF(C255="Sí",1)+IF(C255="No",0)</f>
        <v>1</v>
      </c>
      <c r="E255" s="208"/>
      <c r="F255" s="127">
        <f>IF(E245=0,(D255*$G$4))+IF(E245=11,(D255*$H$4))+IF(E245=10,(D255*$I$4))+IF(E245=9,(D255*$J$4))+IF(E245=8,(D255*$K$4))+IF(E245=7,(D255*$L$4))+IF(E245=6,(D255*$M$4))+IF(E245=5,(D255*$N$4))+IF(E245=4,(D255*$O$4))+IF(E245=3,(D255*$P$4))+IF(E245=2,(D255*$Q$4))+IF(E245=1,(D255*$R$4))</f>
        <v>9.0909090909090912E-2</v>
      </c>
      <c r="G255" s="117"/>
      <c r="H255" s="117"/>
      <c r="I255" s="117"/>
      <c r="J255" s="117"/>
      <c r="K255" s="117"/>
      <c r="L255" s="117"/>
      <c r="M255" s="117"/>
      <c r="N255" s="117"/>
      <c r="O255" s="117"/>
      <c r="P255" s="117"/>
      <c r="Q255" s="117"/>
      <c r="R255" s="117"/>
      <c r="S255" s="234" t="s">
        <v>156</v>
      </c>
      <c r="T255" s="235">
        <f t="shared" si="61"/>
        <v>1</v>
      </c>
      <c r="U255" s="236">
        <f t="shared" si="62"/>
        <v>9.0909090909090912E-2</v>
      </c>
      <c r="V255" s="226">
        <f>U256</f>
        <v>1.0000000000000002</v>
      </c>
      <c r="W255" s="227">
        <f>IF(U256&gt;=70%,(U256))+IF(U256&lt;=70%,70%)</f>
        <v>1.0000000000000002</v>
      </c>
    </row>
    <row r="256" spans="1:23">
      <c r="B256" s="139"/>
      <c r="C256" s="217"/>
      <c r="D256" s="5"/>
      <c r="E256" s="5"/>
      <c r="F256" s="5"/>
      <c r="G256" s="5"/>
      <c r="H256" s="5"/>
      <c r="I256" s="5"/>
      <c r="J256" s="5"/>
      <c r="K256" s="5"/>
      <c r="L256" s="5"/>
      <c r="M256" s="5"/>
      <c r="N256" s="5"/>
      <c r="O256" s="5"/>
      <c r="P256" s="56"/>
      <c r="Q256" s="56"/>
      <c r="R256" s="56"/>
      <c r="S256" s="217"/>
      <c r="T256" s="217"/>
      <c r="U256" s="228">
        <f>SUM(U245:U255)</f>
        <v>1.0000000000000002</v>
      </c>
    </row>
    <row r="257" spans="1:23">
      <c r="B257" s="140"/>
    </row>
    <row r="258" spans="1:23" ht="28.8">
      <c r="A258" s="6"/>
      <c r="B258" s="138"/>
      <c r="C258" s="211" t="s">
        <v>213</v>
      </c>
      <c r="D258" s="42"/>
      <c r="E258" s="42"/>
      <c r="F258" s="25" t="s">
        <v>229</v>
      </c>
      <c r="S258" s="211" t="s">
        <v>155</v>
      </c>
      <c r="U258" s="156" t="s">
        <v>222</v>
      </c>
    </row>
    <row r="259" spans="1:23">
      <c r="A259" s="26" t="str">
        <f>'Tabla Resultados FC'!C70</f>
        <v>GDHE 4.2</v>
      </c>
      <c r="B259" s="30" t="str">
        <f>'Tabla Resultados FC'!D70</f>
        <v>Empleo verde</v>
      </c>
      <c r="C259" s="212"/>
      <c r="D259" s="42"/>
      <c r="E259" s="42"/>
      <c r="F259" s="128">
        <v>1</v>
      </c>
      <c r="S259" s="212"/>
      <c r="U259" s="157"/>
    </row>
    <row r="260" spans="1:23">
      <c r="A260" s="6"/>
      <c r="B260" s="138"/>
      <c r="C260" s="213"/>
      <c r="D260" s="6"/>
      <c r="E260" s="6"/>
      <c r="F260" s="6"/>
      <c r="G260" s="125"/>
      <c r="H260" s="125"/>
      <c r="I260" s="125"/>
      <c r="J260" s="125"/>
      <c r="K260" s="125"/>
      <c r="L260" s="125"/>
      <c r="M260" s="125"/>
      <c r="N260" s="125"/>
      <c r="O260" s="125"/>
      <c r="P260" s="125"/>
      <c r="Q260" s="125"/>
      <c r="R260" s="125"/>
      <c r="S260" s="213"/>
      <c r="T260" s="213"/>
      <c r="U260" s="223"/>
    </row>
    <row r="261" spans="1:23" ht="28.8" customHeight="1">
      <c r="A261" s="203" t="s">
        <v>217</v>
      </c>
      <c r="B261" s="126" t="s">
        <v>200</v>
      </c>
      <c r="C261" s="234" t="s">
        <v>156</v>
      </c>
      <c r="D261" s="116">
        <f>IF(C261="Sí",1)+IF(C261="No",0)</f>
        <v>1</v>
      </c>
      <c r="E261" s="206">
        <f>(COUNTIF(D261:D271,"1"))</f>
        <v>11</v>
      </c>
      <c r="F261" s="127">
        <f>IF(E261=0,(D261*$G$4))+IF(E261=11,(D261*$H$4))+IF(E261=10,(D261*$I$4))+IF(E261=9,(D261*$J$4))+IF(E261=8,(D261*$K$4))+IF(E261=7,(D261*$L$4))+IF(E261=6,(D261*$M$4))+IF(E261=5,(D261*$N$4))+IF(E261=4,(D261*$O$4))+IF(E261=3,(D261*$P$4))+IF(E261=2,(D261*$Q$4))+IF(E261=1,(D261*$R$4))</f>
        <v>9.0909090909090912E-2</v>
      </c>
      <c r="G261" s="117">
        <v>0</v>
      </c>
      <c r="H261" s="117">
        <f>F259/11</f>
        <v>9.0909090909090912E-2</v>
      </c>
      <c r="I261" s="117">
        <f>F259/10</f>
        <v>0.1</v>
      </c>
      <c r="J261" s="117">
        <f>F259/9</f>
        <v>0.1111111111111111</v>
      </c>
      <c r="K261" s="117">
        <f>F259/8</f>
        <v>0.125</v>
      </c>
      <c r="L261" s="117">
        <f>F259/7</f>
        <v>0.14285714285714285</v>
      </c>
      <c r="M261" s="117">
        <f>F259/6</f>
        <v>0.16666666666666666</v>
      </c>
      <c r="N261" s="117">
        <f>F259/5</f>
        <v>0.2</v>
      </c>
      <c r="O261" s="117">
        <f>F259/4</f>
        <v>0.25</v>
      </c>
      <c r="P261" s="117">
        <f>F259/3</f>
        <v>0.33333333333333331</v>
      </c>
      <c r="Q261" s="117">
        <f>F259/2</f>
        <v>0.5</v>
      </c>
      <c r="R261" s="117">
        <f>F259/1</f>
        <v>1</v>
      </c>
      <c r="S261" s="234" t="s">
        <v>156</v>
      </c>
      <c r="T261" s="235">
        <f>IF(S261="Sí",1)+IF(S261="No",0)</f>
        <v>1</v>
      </c>
      <c r="U261" s="236">
        <f>F261*T261</f>
        <v>9.0909090909090912E-2</v>
      </c>
    </row>
    <row r="262" spans="1:23" ht="14.4" hidden="1" customHeight="1">
      <c r="A262" s="204"/>
      <c r="B262" s="126" t="s">
        <v>204</v>
      </c>
      <c r="C262" s="234" t="s">
        <v>156</v>
      </c>
      <c r="D262" s="116">
        <f t="shared" ref="D262:D266" si="64">IF(C262="Sí",1)+IF(C262="No",0)</f>
        <v>1</v>
      </c>
      <c r="E262" s="207"/>
      <c r="F262" s="127">
        <f>IF(E261=0,(D262*$G$4))+IF(E261=11,(D262*$H$4))+IF(E261=10,(D262*$I$4))+IF(E261=9,(D262*$J$4))+IF(E261=8,(D262*$K$4))+IF(E261=7,(D262*$L$4))+IF(E261=6,(D262*$M$4))+IF(E261=5,(D262*$N$4))+IF(E261=4,(D262*$O$4))+IF(E261=3,(D262*$P$4))+IF(E261=2,(D262*$Q$4))+IF(E261=1,(D262*$R$4))</f>
        <v>9.0909090909090912E-2</v>
      </c>
      <c r="G262" s="117"/>
      <c r="H262" s="117"/>
      <c r="I262" s="117"/>
      <c r="J262" s="117"/>
      <c r="K262" s="117"/>
      <c r="L262" s="117"/>
      <c r="M262" s="117"/>
      <c r="N262" s="117"/>
      <c r="O262" s="117"/>
      <c r="P262" s="117"/>
      <c r="Q262" s="117"/>
      <c r="R262" s="117"/>
      <c r="S262" s="234" t="s">
        <v>156</v>
      </c>
      <c r="T262" s="235">
        <f t="shared" ref="T262:T271" si="65">IF(S262="Sí",1)+IF(S262="No",0)</f>
        <v>1</v>
      </c>
      <c r="U262" s="236">
        <f t="shared" ref="U262:U271" si="66">F262*T262</f>
        <v>9.0909090909090912E-2</v>
      </c>
    </row>
    <row r="263" spans="1:23" ht="28.8">
      <c r="A263" s="205"/>
      <c r="B263" s="126" t="s">
        <v>208</v>
      </c>
      <c r="C263" s="234" t="s">
        <v>156</v>
      </c>
      <c r="D263" s="116">
        <f t="shared" si="64"/>
        <v>1</v>
      </c>
      <c r="E263" s="207"/>
      <c r="F263" s="127">
        <f>IF(E261=0,(D263*$G$4))+IF(E261=11,(D263*$H$4))+IF(E261=10,(D263*$I$4))+IF(E261=9,(D263*$J$4))+IF(E261=8,(D263*$K$4))+IF(E261=7,(D263*$L$4))+IF(E261=6,(D263*$M$4))+IF(E261=5,(D263*$N$4))+IF(E261=4,(D263*$O$4))+IF(E261=3,(D263*$P$4))+IF(E261=2,(D263*$Q$4))+IF(E261=1,(D263*$R$4))</f>
        <v>9.0909090909090912E-2</v>
      </c>
      <c r="G263" s="117"/>
      <c r="H263" s="117"/>
      <c r="I263" s="117"/>
      <c r="J263" s="117"/>
      <c r="K263" s="117"/>
      <c r="L263" s="117"/>
      <c r="M263" s="117"/>
      <c r="N263" s="117"/>
      <c r="O263" s="117"/>
      <c r="P263" s="117"/>
      <c r="Q263" s="117"/>
      <c r="R263" s="117"/>
      <c r="S263" s="234" t="s">
        <v>156</v>
      </c>
      <c r="T263" s="235">
        <f t="shared" si="65"/>
        <v>1</v>
      </c>
      <c r="U263" s="236">
        <f t="shared" si="66"/>
        <v>9.0909090909090912E-2</v>
      </c>
    </row>
    <row r="264" spans="1:23" ht="28.8" customHeight="1">
      <c r="A264" s="203" t="s">
        <v>218</v>
      </c>
      <c r="B264" s="126" t="s">
        <v>201</v>
      </c>
      <c r="C264" s="234" t="s">
        <v>156</v>
      </c>
      <c r="D264" s="116">
        <f t="shared" si="64"/>
        <v>1</v>
      </c>
      <c r="E264" s="207"/>
      <c r="F264" s="127">
        <f>IF(E261=0,(D264*$G$4))+IF(E261=11,(D264*$H$4))+IF(E261=10,(D264*$I$4))+IF(E261=9,(D264*$J$4))+IF(E261=8,(D264*$K$4))+IF(E261=7,(D264*$L$4))+IF(E261=6,(D264*$M$4))+IF(E261=5,(D264*$N$4))+IF(E261=4,(D264*$O$4))+IF(E261=3,(D264*$P$4))+IF(E261=2,(D264*$Q$4))+IF(E261=1,(D264*$R$4))</f>
        <v>9.0909090909090912E-2</v>
      </c>
      <c r="G264" s="117"/>
      <c r="H264" s="117"/>
      <c r="I264" s="117"/>
      <c r="J264" s="117"/>
      <c r="K264" s="117"/>
      <c r="L264" s="117"/>
      <c r="M264" s="117"/>
      <c r="N264" s="117"/>
      <c r="O264" s="117"/>
      <c r="P264" s="117"/>
      <c r="Q264" s="117"/>
      <c r="R264" s="117"/>
      <c r="S264" s="234" t="s">
        <v>156</v>
      </c>
      <c r="T264" s="235">
        <f t="shared" si="65"/>
        <v>1</v>
      </c>
      <c r="U264" s="236">
        <f t="shared" si="66"/>
        <v>9.0909090909090912E-2</v>
      </c>
    </row>
    <row r="265" spans="1:23">
      <c r="A265" s="204"/>
      <c r="B265" s="126" t="s">
        <v>205</v>
      </c>
      <c r="C265" s="234" t="s">
        <v>156</v>
      </c>
      <c r="D265" s="116">
        <f t="shared" si="64"/>
        <v>1</v>
      </c>
      <c r="E265" s="207"/>
      <c r="F265" s="127">
        <f>IF(E261=0,(D265*$G$4))+IF(E261=11,(D265*$H$4))+IF(E261=10,(D265*$I$4))+IF(E261=9,(D265*$J$4))+IF(E261=8,(D265*$K$4))+IF(E261=7,(D265*$L$4))+IF(E261=6,(D265*$M$4))+IF(E261=5,(D265*$N$4))+IF(E261=4,(D265*$O$4))+IF(E261=3,(D265*$P$4))+IF(E261=2,(D265*$Q$4))+IF(E261=1,(D265*$R$4))</f>
        <v>9.0909090909090912E-2</v>
      </c>
      <c r="G265" s="117"/>
      <c r="H265" s="117"/>
      <c r="I265" s="117"/>
      <c r="J265" s="117"/>
      <c r="K265" s="117"/>
      <c r="L265" s="117"/>
      <c r="M265" s="117"/>
      <c r="N265" s="117"/>
      <c r="O265" s="117"/>
      <c r="P265" s="117"/>
      <c r="Q265" s="117"/>
      <c r="R265" s="117"/>
      <c r="S265" s="234" t="s">
        <v>156</v>
      </c>
      <c r="T265" s="235">
        <f t="shared" si="65"/>
        <v>1</v>
      </c>
      <c r="U265" s="236">
        <f t="shared" si="66"/>
        <v>9.0909090909090912E-2</v>
      </c>
    </row>
    <row r="266" spans="1:23">
      <c r="A266" s="205"/>
      <c r="B266" s="126" t="s">
        <v>209</v>
      </c>
      <c r="C266" s="234" t="s">
        <v>156</v>
      </c>
      <c r="D266" s="116">
        <f t="shared" si="64"/>
        <v>1</v>
      </c>
      <c r="E266" s="207"/>
      <c r="F266" s="127">
        <f>IF(E261=0,(D266*$G$4))+IF(E261=11,(D266*$H$4))+IF(E261=10,(D266*$I$4))+IF(E261=9,(D266*$J$4))+IF(E261=8,(D266*$K$4))+IF(E261=7,(D266*$L$4))+IF(E261=6,(D266*$M$4))+IF(E261=5,(D266*$N$4))+IF(E261=4,(D266*$O$4))+IF(E261=3,(D266*$P$4))+IF(E261=2,(D266*$Q$4))+IF(E261=1,(D266*$R$4))</f>
        <v>9.0909090909090912E-2</v>
      </c>
      <c r="G266" s="117"/>
      <c r="H266" s="117"/>
      <c r="I266" s="117"/>
      <c r="J266" s="117"/>
      <c r="K266" s="117"/>
      <c r="L266" s="117"/>
      <c r="M266" s="117"/>
      <c r="N266" s="117"/>
      <c r="O266" s="117"/>
      <c r="P266" s="117"/>
      <c r="Q266" s="117"/>
      <c r="R266" s="117"/>
      <c r="S266" s="234" t="s">
        <v>156</v>
      </c>
      <c r="T266" s="235">
        <f t="shared" si="65"/>
        <v>1</v>
      </c>
      <c r="U266" s="236">
        <f t="shared" si="66"/>
        <v>9.0909090909090912E-2</v>
      </c>
    </row>
    <row r="267" spans="1:23" ht="28.8" customHeight="1">
      <c r="A267" s="203" t="s">
        <v>219</v>
      </c>
      <c r="B267" s="126" t="s">
        <v>202</v>
      </c>
      <c r="C267" s="234" t="s">
        <v>156</v>
      </c>
      <c r="D267" s="116">
        <f>IF(C267="Sí",1)+IF(C267="No",0)</f>
        <v>1</v>
      </c>
      <c r="E267" s="207"/>
      <c r="F267" s="127">
        <f>IF(E261=0,(D267*$G$4))+IF(E261=11,(D267*$H$4))+IF(E261=10,(D267*$I$4))+IF(E261=9,(D267*$J$4))+IF(E261=8,(D267*$K$4))+IF(E261=7,(D267*$L$4))+IF(E261=6,(D267*$M$4))+IF(E261=5,(D267*$N$4))+IF(E261=4,(D267*$O$4))+IF(E261=3,(D267*$P$4))+IF(E261=2,(D267*$Q$4))+IF(E261=1,(D267*$R$4))</f>
        <v>9.0909090909090912E-2</v>
      </c>
      <c r="G267" s="117"/>
      <c r="H267" s="117"/>
      <c r="I267" s="117"/>
      <c r="J267" s="117"/>
      <c r="K267" s="117"/>
      <c r="L267" s="117"/>
      <c r="M267" s="117"/>
      <c r="N267" s="117"/>
      <c r="O267" s="117"/>
      <c r="P267" s="117"/>
      <c r="Q267" s="117"/>
      <c r="R267" s="117"/>
      <c r="S267" s="234" t="s">
        <v>156</v>
      </c>
      <c r="T267" s="235">
        <f t="shared" si="65"/>
        <v>1</v>
      </c>
      <c r="U267" s="236">
        <f t="shared" si="66"/>
        <v>9.0909090909090912E-2</v>
      </c>
    </row>
    <row r="268" spans="1:23" ht="28.8">
      <c r="A268" s="205"/>
      <c r="B268" s="126" t="s">
        <v>206</v>
      </c>
      <c r="C268" s="234" t="s">
        <v>156</v>
      </c>
      <c r="D268" s="116">
        <f>IF(C268="Sí",1)+IF(C268="No",0)</f>
        <v>1</v>
      </c>
      <c r="E268" s="207"/>
      <c r="F268" s="127">
        <f>IF(E261=0,(D268*$G$4))+IF(E261=11,(D268*$H$4))+IF(E261=10,(D268*$I$4))+IF(E261=9,(D268*$J$4))+IF(E261=8,(D268*$K$4))+IF(E261=7,(D268*$L$4))+IF(E261=6,(D268*$M$4))+IF(E261=5,(D268*$N$4))+IF(E261=4,(D268*$O$4))+IF(E261=3,(D268*$P$4))+IF(E261=2,(D268*$Q$4))+IF(E261=1,(D268*$R$4))</f>
        <v>9.0909090909090912E-2</v>
      </c>
      <c r="G268" s="117"/>
      <c r="H268" s="117"/>
      <c r="I268" s="117"/>
      <c r="J268" s="117"/>
      <c r="K268" s="117"/>
      <c r="L268" s="117"/>
      <c r="M268" s="117"/>
      <c r="N268" s="117"/>
      <c r="O268" s="117"/>
      <c r="P268" s="117"/>
      <c r="Q268" s="117"/>
      <c r="R268" s="117"/>
      <c r="S268" s="234" t="s">
        <v>156</v>
      </c>
      <c r="T268" s="235">
        <f t="shared" si="65"/>
        <v>1</v>
      </c>
      <c r="U268" s="236">
        <f t="shared" si="66"/>
        <v>9.0909090909090912E-2</v>
      </c>
    </row>
    <row r="269" spans="1:23" ht="19.2" customHeight="1" thickBot="1">
      <c r="A269" s="203" t="s">
        <v>220</v>
      </c>
      <c r="B269" s="126" t="s">
        <v>203</v>
      </c>
      <c r="C269" s="234" t="s">
        <v>156</v>
      </c>
      <c r="D269" s="116">
        <f>IF(C269="Sí",1)+IF(C269="No",0)</f>
        <v>1</v>
      </c>
      <c r="E269" s="207"/>
      <c r="F269" s="127">
        <f>IF(E261=0,(D269*$G$4))+IF(E261=11,(D269*$H$4))+IF(E261=10,(D269*$I$4))+IF(E261=9,(D269*$J$4))+IF(E261=8,(D269*$K$4))+IF(E261=7,(D269*$L$4))+IF(E261=6,(D269*$M$4))+IF(E261=5,(D269*$N$4))+IF(E261=4,(D269*$O$4))+IF(E261=3,(D269*$P$4))+IF(E261=2,(D269*$Q$4))+IF(E261=1,(D269*$R$4))</f>
        <v>9.0909090909090912E-2</v>
      </c>
      <c r="G269" s="117"/>
      <c r="H269" s="117"/>
      <c r="I269" s="117"/>
      <c r="J269" s="117"/>
      <c r="K269" s="117"/>
      <c r="L269" s="117"/>
      <c r="M269" s="117"/>
      <c r="N269" s="117"/>
      <c r="O269" s="117"/>
      <c r="P269" s="117"/>
      <c r="Q269" s="117"/>
      <c r="R269" s="117"/>
      <c r="S269" s="234" t="s">
        <v>156</v>
      </c>
      <c r="T269" s="235">
        <f t="shared" si="65"/>
        <v>1</v>
      </c>
      <c r="U269" s="236">
        <f t="shared" si="66"/>
        <v>9.0909090909090912E-2</v>
      </c>
    </row>
    <row r="270" spans="1:23" ht="15" hidden="1" customHeight="1" thickBot="1">
      <c r="A270" s="204"/>
      <c r="B270" s="126" t="s">
        <v>207</v>
      </c>
      <c r="C270" s="234" t="s">
        <v>156</v>
      </c>
      <c r="D270" s="116">
        <f>IF(C270="Sí",1)+IF(C270="No",0)</f>
        <v>1</v>
      </c>
      <c r="E270" s="207"/>
      <c r="F270" s="127">
        <f>IF(E261=0,(D270*$G$4))+IF(E261=11,(D270*$H$4))+IF(E261=10,(D270*$I$4))+IF(E261=9,(D270*$J$4))+IF(E261=8,(D270*$K$4))+IF(E261=7,(D270*$L$4))+IF(E261=6,(D270*$M$4))+IF(E261=5,(D270*$N$4))+IF(E261=4,(D270*$O$4))+IF(E261=3,(D270*$P$4))+IF(E261=2,(D270*$Q$4))+IF(E261=1,(D270*$R$4))</f>
        <v>9.0909090909090912E-2</v>
      </c>
      <c r="G270" s="117"/>
      <c r="H270" s="117"/>
      <c r="I270" s="117"/>
      <c r="J270" s="117"/>
      <c r="K270" s="117"/>
      <c r="L270" s="117"/>
      <c r="M270" s="117"/>
      <c r="N270" s="117"/>
      <c r="O270" s="117"/>
      <c r="P270" s="117"/>
      <c r="Q270" s="117"/>
      <c r="R270" s="117"/>
      <c r="S270" s="234" t="s">
        <v>156</v>
      </c>
      <c r="T270" s="235">
        <f t="shared" si="65"/>
        <v>1</v>
      </c>
      <c r="U270" s="236">
        <f t="shared" si="66"/>
        <v>9.0909090909090912E-2</v>
      </c>
    </row>
    <row r="271" spans="1:23" ht="29.4" thickBot="1">
      <c r="A271" s="205"/>
      <c r="B271" s="126" t="s">
        <v>210</v>
      </c>
      <c r="C271" s="234" t="s">
        <v>156</v>
      </c>
      <c r="D271" s="116">
        <f t="shared" ref="D271" si="67">IF(C271="Sí",1)+IF(C271="No",0)</f>
        <v>1</v>
      </c>
      <c r="E271" s="208"/>
      <c r="F271" s="127">
        <f>IF(E261=0,(D271*$G$4))+IF(E261=11,(D271*$H$4))+IF(E261=10,(D271*$I$4))+IF(E261=9,(D271*$J$4))+IF(E261=8,(D271*$K$4))+IF(E261=7,(D271*$L$4))+IF(E261=6,(D271*$M$4))+IF(E261=5,(D271*$N$4))+IF(E261=4,(D271*$O$4))+IF(E261=3,(D271*$P$4))+IF(E261=2,(D271*$Q$4))+IF(E261=1,(D271*$R$4))</f>
        <v>9.0909090909090912E-2</v>
      </c>
      <c r="G271" s="117"/>
      <c r="H271" s="117"/>
      <c r="I271" s="117"/>
      <c r="J271" s="117"/>
      <c r="K271" s="117"/>
      <c r="L271" s="117"/>
      <c r="M271" s="117"/>
      <c r="N271" s="117"/>
      <c r="O271" s="117"/>
      <c r="P271" s="117"/>
      <c r="Q271" s="117"/>
      <c r="R271" s="117"/>
      <c r="S271" s="234" t="s">
        <v>156</v>
      </c>
      <c r="T271" s="235">
        <f t="shared" si="65"/>
        <v>1</v>
      </c>
      <c r="U271" s="236">
        <f t="shared" si="66"/>
        <v>9.0909090909090912E-2</v>
      </c>
      <c r="V271" s="226">
        <f>U272</f>
        <v>1.0000000000000002</v>
      </c>
      <c r="W271" s="227">
        <f>IF(U272&gt;=70%,(U272))+IF(U272&lt;=70%,70%)</f>
        <v>1.0000000000000002</v>
      </c>
    </row>
    <row r="272" spans="1:23">
      <c r="B272" s="5"/>
      <c r="C272" s="217"/>
      <c r="D272" s="5"/>
      <c r="E272" s="5"/>
      <c r="F272" s="5"/>
      <c r="G272" s="5"/>
      <c r="H272" s="5"/>
      <c r="I272" s="5"/>
      <c r="J272" s="5"/>
      <c r="K272" s="5"/>
      <c r="L272" s="5"/>
      <c r="M272" s="5"/>
      <c r="N272" s="5"/>
      <c r="O272" s="5"/>
      <c r="P272" s="56"/>
      <c r="Q272" s="56"/>
      <c r="R272" s="56"/>
      <c r="S272" s="217"/>
      <c r="T272" s="217"/>
      <c r="U272" s="228">
        <f>SUM(U261:U271)</f>
        <v>1.0000000000000002</v>
      </c>
    </row>
  </sheetData>
  <sheetProtection password="C1EC" sheet="1" objects="1" scenarios="1"/>
  <mergeCells count="136">
    <mergeCell ref="A269:A271"/>
    <mergeCell ref="A37:A39"/>
    <mergeCell ref="A40:A42"/>
    <mergeCell ref="A43:A44"/>
    <mergeCell ref="A45:A47"/>
    <mergeCell ref="A248:A250"/>
    <mergeCell ref="A251:A252"/>
    <mergeCell ref="A253:A255"/>
    <mergeCell ref="A261:A263"/>
    <mergeCell ref="A264:A266"/>
    <mergeCell ref="A267:A268"/>
    <mergeCell ref="A221:A223"/>
    <mergeCell ref="A229:A231"/>
    <mergeCell ref="A232:A234"/>
    <mergeCell ref="A235:A236"/>
    <mergeCell ref="A237:A239"/>
    <mergeCell ref="A245:A247"/>
    <mergeCell ref="A200:A202"/>
    <mergeCell ref="A203:A204"/>
    <mergeCell ref="A205:A207"/>
    <mergeCell ref="A213:A215"/>
    <mergeCell ref="A216:A218"/>
    <mergeCell ref="A219:A220"/>
    <mergeCell ref="A173:A175"/>
    <mergeCell ref="A181:A183"/>
    <mergeCell ref="A184:A186"/>
    <mergeCell ref="A187:A188"/>
    <mergeCell ref="A189:A191"/>
    <mergeCell ref="A197:A199"/>
    <mergeCell ref="A152:A154"/>
    <mergeCell ref="A155:A156"/>
    <mergeCell ref="A157:A159"/>
    <mergeCell ref="A165:A167"/>
    <mergeCell ref="A168:A170"/>
    <mergeCell ref="A171:A172"/>
    <mergeCell ref="A139:A140"/>
    <mergeCell ref="A141:A143"/>
    <mergeCell ref="A149:A151"/>
    <mergeCell ref="A104:A106"/>
    <mergeCell ref="A107:A108"/>
    <mergeCell ref="A109:A111"/>
    <mergeCell ref="A117:A119"/>
    <mergeCell ref="A120:A122"/>
    <mergeCell ref="A123:A124"/>
    <mergeCell ref="A56:A58"/>
    <mergeCell ref="A59:A60"/>
    <mergeCell ref="A61:A63"/>
    <mergeCell ref="A69:A71"/>
    <mergeCell ref="A72:A74"/>
    <mergeCell ref="A75:A76"/>
    <mergeCell ref="A125:A127"/>
    <mergeCell ref="A133:A135"/>
    <mergeCell ref="A136:A138"/>
    <mergeCell ref="E261:E271"/>
    <mergeCell ref="A4:A6"/>
    <mergeCell ref="A7:A9"/>
    <mergeCell ref="A10:A11"/>
    <mergeCell ref="A12:A14"/>
    <mergeCell ref="A21:A23"/>
    <mergeCell ref="A24:A26"/>
    <mergeCell ref="A27:A28"/>
    <mergeCell ref="A29:A31"/>
    <mergeCell ref="A53:A55"/>
    <mergeCell ref="E229:E239"/>
    <mergeCell ref="C242:C243"/>
    <mergeCell ref="E181:E191"/>
    <mergeCell ref="C194:C195"/>
    <mergeCell ref="E85:E95"/>
    <mergeCell ref="C98:C99"/>
    <mergeCell ref="E21:E31"/>
    <mergeCell ref="C34:C35"/>
    <mergeCell ref="A77:A79"/>
    <mergeCell ref="A85:A87"/>
    <mergeCell ref="A88:A90"/>
    <mergeCell ref="A91:A92"/>
    <mergeCell ref="A93:A95"/>
    <mergeCell ref="A101:A103"/>
    <mergeCell ref="U242:U243"/>
    <mergeCell ref="E245:E255"/>
    <mergeCell ref="C258:C259"/>
    <mergeCell ref="U258:U259"/>
    <mergeCell ref="C210:C211"/>
    <mergeCell ref="U210:U211"/>
    <mergeCell ref="E213:E223"/>
    <mergeCell ref="C226:C227"/>
    <mergeCell ref="U226:U227"/>
    <mergeCell ref="S210:S211"/>
    <mergeCell ref="S226:S227"/>
    <mergeCell ref="S242:S243"/>
    <mergeCell ref="S258:S259"/>
    <mergeCell ref="U194:U195"/>
    <mergeCell ref="E197:E207"/>
    <mergeCell ref="E149:E159"/>
    <mergeCell ref="C162:C163"/>
    <mergeCell ref="U162:U163"/>
    <mergeCell ref="E165:E175"/>
    <mergeCell ref="C178:C179"/>
    <mergeCell ref="U178:U179"/>
    <mergeCell ref="E117:E127"/>
    <mergeCell ref="C130:C131"/>
    <mergeCell ref="U130:U131"/>
    <mergeCell ref="E133:E143"/>
    <mergeCell ref="C146:C147"/>
    <mergeCell ref="U146:U147"/>
    <mergeCell ref="S194:S195"/>
    <mergeCell ref="S130:S131"/>
    <mergeCell ref="S146:S147"/>
    <mergeCell ref="S162:S163"/>
    <mergeCell ref="S178:S179"/>
    <mergeCell ref="U98:U99"/>
    <mergeCell ref="E101:E111"/>
    <mergeCell ref="C114:C115"/>
    <mergeCell ref="U114:U115"/>
    <mergeCell ref="E53:E63"/>
    <mergeCell ref="C66:C67"/>
    <mergeCell ref="U66:U67"/>
    <mergeCell ref="E69:E79"/>
    <mergeCell ref="C82:C83"/>
    <mergeCell ref="U82:U83"/>
    <mergeCell ref="S66:S67"/>
    <mergeCell ref="S82:S83"/>
    <mergeCell ref="S98:S99"/>
    <mergeCell ref="S114:S115"/>
    <mergeCell ref="U34:U35"/>
    <mergeCell ref="E37:E47"/>
    <mergeCell ref="C50:C51"/>
    <mergeCell ref="U50:U51"/>
    <mergeCell ref="C1:C2"/>
    <mergeCell ref="U1:U2"/>
    <mergeCell ref="E4:E14"/>
    <mergeCell ref="C18:C19"/>
    <mergeCell ref="U18:U19"/>
    <mergeCell ref="S1:S2"/>
    <mergeCell ref="S18:S19"/>
    <mergeCell ref="S34:S35"/>
    <mergeCell ref="S50:S51"/>
  </mergeCells>
  <dataValidations count="1">
    <dataValidation type="list" allowBlank="1" showInputMessage="1" showErrorMessage="1" errorTitle="Dato inválido" error="Por favor seleccione Sí o No" sqref="S101:S111 S245:S255 S213:S223 C213:C223 S21:S31 S197:S207 S53:S63 S181:S191 S165:S175 S149:S159 S133:S143 S85:S95 S229:S239 S69:S79 S37:S47 S4:S14 S117:S127 C101:C111 C245:C255 C133:C143 C229:C239 C149:C159 C69:C79 C4:C14 C117:C127 C165:C175 C181:C191 C197:C207 C85:C95 C21:C31 C37:C47 C53:C63 S261:S271 C261:C271">
      <formula1>"Sí,No"</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dimension ref="A1:AR143"/>
  <sheetViews>
    <sheetView topLeftCell="T1" zoomScale="70" zoomScaleNormal="70" workbookViewId="0">
      <selection activeCell="AS30" sqref="AS30"/>
    </sheetView>
  </sheetViews>
  <sheetFormatPr baseColWidth="10" defaultRowHeight="14.4"/>
  <cols>
    <col min="2" max="2" width="61.6640625" customWidth="1"/>
    <col min="3" max="3" width="15.77734375" customWidth="1"/>
    <col min="4" max="4" width="8.88671875" customWidth="1"/>
    <col min="5" max="5" width="9.44140625" customWidth="1"/>
    <col min="6" max="6" width="11" customWidth="1"/>
    <col min="7" max="8" width="15.77734375" hidden="1" customWidth="1"/>
    <col min="9" max="9" width="15.6640625" customWidth="1"/>
    <col min="10" max="10" width="62.5546875" customWidth="1"/>
    <col min="11" max="11" width="13.6640625" customWidth="1"/>
    <col min="12" max="12" width="15.5546875" hidden="1" customWidth="1"/>
    <col min="13" max="13" width="8.88671875" customWidth="1"/>
    <col min="14" max="14" width="9.44140625" customWidth="1"/>
    <col min="15" max="15" width="11" customWidth="1"/>
    <col min="16" max="17" width="15.77734375" hidden="1" customWidth="1"/>
    <col min="18" max="18" width="14.44140625" customWidth="1"/>
    <col min="19" max="19" width="60.21875" customWidth="1"/>
    <col min="20" max="20" width="16.77734375" customWidth="1"/>
    <col min="21" max="21" width="19.5546875" hidden="1" customWidth="1"/>
    <col min="22" max="22" width="8.88671875" customWidth="1"/>
    <col min="23" max="23" width="9.44140625" customWidth="1"/>
    <col min="24" max="24" width="11" customWidth="1"/>
    <col min="25" max="26" width="15.77734375" hidden="1" customWidth="1"/>
    <col min="27" max="27" width="14.44140625" customWidth="1"/>
    <col min="28" max="28" width="39.88671875" customWidth="1"/>
    <col min="29" max="29" width="17.44140625" customWidth="1"/>
    <col min="30" max="30" width="15.5546875" hidden="1" customWidth="1"/>
    <col min="31" max="31" width="8.88671875" customWidth="1"/>
    <col min="32" max="32" width="9.44140625" customWidth="1"/>
    <col min="33" max="33" width="11" customWidth="1"/>
    <col min="34" max="35" width="15.77734375" hidden="1" customWidth="1"/>
    <col min="36" max="36" width="14.44140625" customWidth="1"/>
    <col min="37" max="37" width="19.109375" customWidth="1"/>
    <col min="38" max="42" width="11.5546875" customWidth="1"/>
  </cols>
  <sheetData>
    <row r="1" spans="1:44" s="5" customFormat="1" ht="43.2" customHeight="1">
      <c r="A1" s="6"/>
      <c r="B1" s="6"/>
      <c r="C1" s="25" t="s">
        <v>125</v>
      </c>
      <c r="D1" s="158" t="s">
        <v>138</v>
      </c>
      <c r="E1" s="159"/>
      <c r="F1" s="160"/>
      <c r="G1" s="156" t="s">
        <v>129</v>
      </c>
      <c r="H1" s="154" t="s">
        <v>37</v>
      </c>
      <c r="I1" s="164" t="s">
        <v>127</v>
      </c>
      <c r="J1" s="42"/>
      <c r="K1" s="25" t="s">
        <v>125</v>
      </c>
      <c r="L1" s="160"/>
      <c r="M1" s="158" t="s">
        <v>135</v>
      </c>
      <c r="N1" s="159"/>
      <c r="O1" s="160"/>
      <c r="P1" s="156" t="s">
        <v>129</v>
      </c>
      <c r="Q1" s="154" t="s">
        <v>37</v>
      </c>
      <c r="R1" s="156" t="s">
        <v>126</v>
      </c>
      <c r="S1" s="42"/>
      <c r="T1" s="37" t="s">
        <v>125</v>
      </c>
      <c r="U1" s="25"/>
      <c r="V1" s="158" t="s">
        <v>136</v>
      </c>
      <c r="W1" s="159"/>
      <c r="X1" s="160"/>
      <c r="Y1" s="156" t="s">
        <v>129</v>
      </c>
      <c r="Z1" s="154" t="s">
        <v>37</v>
      </c>
      <c r="AA1" s="156" t="s">
        <v>128</v>
      </c>
      <c r="AB1" s="42"/>
      <c r="AC1" s="37" t="s">
        <v>125</v>
      </c>
      <c r="AD1" s="37"/>
      <c r="AE1" s="158" t="s">
        <v>137</v>
      </c>
      <c r="AF1" s="159"/>
      <c r="AG1" s="160"/>
      <c r="AH1" s="156" t="s">
        <v>129</v>
      </c>
      <c r="AI1" s="154" t="s">
        <v>37</v>
      </c>
      <c r="AJ1" s="156" t="s">
        <v>131</v>
      </c>
      <c r="AK1" s="156" t="s">
        <v>133</v>
      </c>
    </row>
    <row r="2" spans="1:44" s="5" customFormat="1">
      <c r="A2" s="26" t="str">
        <f>'Tabla Resultados FC'!C10</f>
        <v>MOT.1.1</v>
      </c>
      <c r="B2" s="26" t="str">
        <f>'Tabla Resultados FC'!D10</f>
        <v xml:space="preserve"> IV-A Elemento estructurante del territorio</v>
      </c>
      <c r="C2" s="29">
        <f>100%/4</f>
        <v>0.25</v>
      </c>
      <c r="D2" s="161"/>
      <c r="E2" s="162"/>
      <c r="F2" s="163"/>
      <c r="G2" s="157"/>
      <c r="H2" s="155"/>
      <c r="I2" s="164"/>
      <c r="J2" s="42" t="str">
        <f>B2</f>
        <v xml:space="preserve"> IV-A Elemento estructurante del territorio</v>
      </c>
      <c r="K2" s="29">
        <f>100%/4</f>
        <v>0.25</v>
      </c>
      <c r="L2" s="163"/>
      <c r="M2" s="161"/>
      <c r="N2" s="162"/>
      <c r="O2" s="163"/>
      <c r="P2" s="157"/>
      <c r="Q2" s="155"/>
      <c r="R2" s="157"/>
      <c r="S2" s="42" t="str">
        <f>B2</f>
        <v xml:space="preserve"> IV-A Elemento estructurante del territorio</v>
      </c>
      <c r="T2" s="38">
        <f>100%/4</f>
        <v>0.25</v>
      </c>
      <c r="U2" s="29"/>
      <c r="V2" s="161"/>
      <c r="W2" s="162"/>
      <c r="X2" s="163"/>
      <c r="Y2" s="157"/>
      <c r="Z2" s="155"/>
      <c r="AA2" s="157"/>
      <c r="AB2" s="42" t="str">
        <f>J2</f>
        <v xml:space="preserve"> IV-A Elemento estructurante del territorio</v>
      </c>
      <c r="AC2" s="38">
        <f>100%/4</f>
        <v>0.25</v>
      </c>
      <c r="AD2" s="38"/>
      <c r="AE2" s="161"/>
      <c r="AF2" s="162"/>
      <c r="AG2" s="163"/>
      <c r="AH2" s="157"/>
      <c r="AI2" s="155"/>
      <c r="AJ2" s="157"/>
      <c r="AK2" s="157"/>
      <c r="AO2" s="209" t="s">
        <v>148</v>
      </c>
      <c r="AP2" s="210"/>
    </row>
    <row r="3" spans="1:44" s="5" customFormat="1" ht="14.4" customHeight="1">
      <c r="A3" s="6"/>
      <c r="B3" s="6"/>
      <c r="C3" s="6"/>
      <c r="D3" s="9" t="s">
        <v>33</v>
      </c>
      <c r="E3" s="9" t="s">
        <v>34</v>
      </c>
      <c r="F3" s="9" t="s">
        <v>35</v>
      </c>
      <c r="G3" s="6"/>
      <c r="H3" s="6"/>
      <c r="I3" s="6"/>
      <c r="J3" s="6"/>
      <c r="K3" s="6"/>
      <c r="L3" s="6"/>
      <c r="M3" s="9" t="s">
        <v>33</v>
      </c>
      <c r="N3" s="9" t="s">
        <v>34</v>
      </c>
      <c r="O3" s="9" t="s">
        <v>35</v>
      </c>
      <c r="P3" s="6"/>
      <c r="Q3" s="6"/>
      <c r="R3" s="6"/>
      <c r="S3" s="6"/>
      <c r="T3" s="6"/>
      <c r="U3" s="6"/>
      <c r="V3" s="9" t="s">
        <v>33</v>
      </c>
      <c r="W3" s="9" t="s">
        <v>34</v>
      </c>
      <c r="X3" s="9" t="s">
        <v>35</v>
      </c>
      <c r="Y3" s="6"/>
      <c r="Z3" s="6"/>
      <c r="AA3" s="6"/>
      <c r="AB3" s="6"/>
      <c r="AC3" s="6"/>
      <c r="AD3" s="6"/>
      <c r="AE3" s="9" t="s">
        <v>33</v>
      </c>
      <c r="AF3" s="9" t="s">
        <v>34</v>
      </c>
      <c r="AG3" s="9" t="s">
        <v>35</v>
      </c>
      <c r="AH3" s="6"/>
      <c r="AI3" s="6"/>
      <c r="AJ3" s="6"/>
      <c r="AK3" s="6"/>
      <c r="AN3" s="50" t="str">
        <f>A2</f>
        <v>MOT.1.1</v>
      </c>
      <c r="AO3" s="46">
        <f>C2+K2+T2+AC2</f>
        <v>1</v>
      </c>
      <c r="AP3" s="46">
        <f>C10+K10+T10+AC10</f>
        <v>1</v>
      </c>
      <c r="AQ3" s="47" t="str">
        <f>IF(AO3=AP3,"Correcto")</f>
        <v>Correcto</v>
      </c>
    </row>
    <row r="4" spans="1:44" s="5" customFormat="1" ht="13.8" hidden="1" customHeight="1">
      <c r="A4" s="6"/>
      <c r="B4" s="6"/>
      <c r="C4" s="35"/>
      <c r="D4" s="10">
        <f>C5*50%</f>
        <v>4.1666666666666664E-2</v>
      </c>
      <c r="E4" s="10">
        <f>C5*75%</f>
        <v>6.25E-2</v>
      </c>
      <c r="F4" s="10">
        <f>C5*100%</f>
        <v>8.3333333333333329E-2</v>
      </c>
      <c r="G4" s="6"/>
      <c r="H4" s="6"/>
      <c r="I4" s="6"/>
      <c r="J4" s="6"/>
      <c r="K4" s="6"/>
      <c r="L4" s="6"/>
      <c r="M4" s="10">
        <f>K5*50%</f>
        <v>4.1666666666666664E-2</v>
      </c>
      <c r="N4" s="10">
        <f>K5*75%</f>
        <v>6.25E-2</v>
      </c>
      <c r="O4" s="10">
        <f>K5*100%</f>
        <v>8.3333333333333329E-2</v>
      </c>
      <c r="P4" s="6"/>
      <c r="Q4" s="6"/>
      <c r="R4" s="6"/>
      <c r="S4" s="6"/>
      <c r="T4" s="35"/>
      <c r="U4" s="6"/>
      <c r="V4" s="10">
        <f>T5*50%</f>
        <v>4.1666666666666664E-2</v>
      </c>
      <c r="W4" s="10">
        <f>T5*75%</f>
        <v>6.25E-2</v>
      </c>
      <c r="X4" s="10">
        <f>T5*100%</f>
        <v>8.3333333333333329E-2</v>
      </c>
      <c r="Y4" s="6"/>
      <c r="Z4" s="6"/>
      <c r="AA4" s="6"/>
      <c r="AB4" s="6"/>
      <c r="AC4" s="6"/>
      <c r="AD4" s="6"/>
      <c r="AE4" s="10">
        <f>AC5*50%</f>
        <v>4.1666666666666664E-2</v>
      </c>
      <c r="AF4" s="10">
        <f>AC5*75%</f>
        <v>6.25E-2</v>
      </c>
      <c r="AG4" s="10">
        <f>AC5*100%</f>
        <v>8.3333333333333329E-2</v>
      </c>
      <c r="AH4" s="6"/>
      <c r="AI4" s="6"/>
      <c r="AJ4" s="6"/>
      <c r="AK4" s="6"/>
      <c r="AN4" s="45"/>
      <c r="AO4" s="48"/>
      <c r="AP4" s="48"/>
      <c r="AQ4" s="47" t="str">
        <f t="shared" ref="AQ4:AQ21" si="0">IF(AO4=AP4,"Correcto")</f>
        <v>Correcto</v>
      </c>
    </row>
    <row r="5" spans="1:44" s="5" customFormat="1" ht="28.8">
      <c r="A5" s="6"/>
      <c r="B5" s="36" t="s">
        <v>139</v>
      </c>
      <c r="C5" s="8">
        <f>C2/3</f>
        <v>8.3333333333333329E-2</v>
      </c>
      <c r="D5" s="21"/>
      <c r="E5" s="21"/>
      <c r="F5" s="21"/>
      <c r="G5" s="11">
        <v>3</v>
      </c>
      <c r="H5" s="12">
        <f>INDEX(D4:F4,G5)</f>
        <v>8.3333333333333329E-2</v>
      </c>
      <c r="I5" s="13">
        <f>H5</f>
        <v>8.3333333333333329E-2</v>
      </c>
      <c r="J5" s="36" t="s">
        <v>142</v>
      </c>
      <c r="K5" s="8">
        <f>K2/3</f>
        <v>8.3333333333333329E-2</v>
      </c>
      <c r="L5" s="11" t="e">
        <f>IF(#REF!="Sí",1)+IF(#REF!="No",0)</f>
        <v>#REF!</v>
      </c>
      <c r="M5" s="21"/>
      <c r="N5" s="21"/>
      <c r="O5" s="21"/>
      <c r="P5" s="11">
        <v>3</v>
      </c>
      <c r="Q5" s="12">
        <f>INDEX(M4:O4,P5)</f>
        <v>8.3333333333333329E-2</v>
      </c>
      <c r="R5" s="13">
        <f>Q5</f>
        <v>8.3333333333333329E-2</v>
      </c>
      <c r="S5" s="36" t="s">
        <v>144</v>
      </c>
      <c r="T5" s="8">
        <f>T2/3</f>
        <v>8.3333333333333329E-2</v>
      </c>
      <c r="U5" s="11" t="e">
        <f>IF(#REF!="Sí",1)+IF(#REF!="No",0)</f>
        <v>#REF!</v>
      </c>
      <c r="V5" s="21"/>
      <c r="W5" s="21"/>
      <c r="X5" s="21"/>
      <c r="Y5" s="11">
        <v>3</v>
      </c>
      <c r="Z5" s="12">
        <f>INDEX(V4:X4,Y5)</f>
        <v>8.3333333333333329E-2</v>
      </c>
      <c r="AA5" s="13">
        <f>Z5</f>
        <v>8.3333333333333329E-2</v>
      </c>
      <c r="AB5" s="36" t="s">
        <v>146</v>
      </c>
      <c r="AC5" s="8">
        <f>AC2/3</f>
        <v>8.3333333333333329E-2</v>
      </c>
      <c r="AD5" s="11" t="e">
        <f>IF(#REF!="Sí",1)+IF(#REF!="No",0)</f>
        <v>#REF!</v>
      </c>
      <c r="AE5" s="21"/>
      <c r="AF5" s="21"/>
      <c r="AG5" s="21"/>
      <c r="AH5" s="11">
        <v>3</v>
      </c>
      <c r="AI5" s="12">
        <f>INDEX(AE4:AG4,AH5)</f>
        <v>8.3333333333333329E-2</v>
      </c>
      <c r="AJ5" s="13">
        <f>AI5</f>
        <v>8.3333333333333329E-2</v>
      </c>
      <c r="AK5" s="14"/>
      <c r="AN5" s="50" t="str">
        <f>A14</f>
        <v>TPB.1.2</v>
      </c>
      <c r="AO5" s="46">
        <f>C14+K14+T14+AC14</f>
        <v>1</v>
      </c>
      <c r="AP5" s="46">
        <f>C22+K22+T22+AC22</f>
        <v>1</v>
      </c>
      <c r="AQ5" s="47" t="str">
        <f t="shared" si="0"/>
        <v>Correcto</v>
      </c>
    </row>
    <row r="6" spans="1:44" s="5" customFormat="1" ht="17.399999999999999" hidden="1" customHeight="1">
      <c r="A6" s="6"/>
      <c r="B6" s="28"/>
      <c r="C6" s="28"/>
      <c r="D6" s="10">
        <f>C7*50%</f>
        <v>4.1666666666666664E-2</v>
      </c>
      <c r="E6" s="10">
        <f>C7*75%</f>
        <v>6.25E-2</v>
      </c>
      <c r="F6" s="10">
        <f>C7*100%</f>
        <v>8.3333333333333329E-2</v>
      </c>
      <c r="G6" s="17"/>
      <c r="H6" s="17"/>
      <c r="I6" s="18"/>
      <c r="J6" s="28"/>
      <c r="K6" s="28"/>
      <c r="L6" s="19"/>
      <c r="M6" s="10">
        <f>K7*50%</f>
        <v>4.1666666666666664E-2</v>
      </c>
      <c r="N6" s="10">
        <f>K7*75%</f>
        <v>6.25E-2</v>
      </c>
      <c r="O6" s="10">
        <f>K7*100%</f>
        <v>8.3333333333333329E-2</v>
      </c>
      <c r="P6" s="17"/>
      <c r="Q6" s="17"/>
      <c r="R6" s="18"/>
      <c r="S6" s="28"/>
      <c r="T6" s="28"/>
      <c r="U6" s="19"/>
      <c r="V6" s="10">
        <f>T7*50%</f>
        <v>4.1666666666666664E-2</v>
      </c>
      <c r="W6" s="10">
        <f>T7*75%</f>
        <v>6.25E-2</v>
      </c>
      <c r="X6" s="10">
        <f>T7*100%</f>
        <v>8.3333333333333329E-2</v>
      </c>
      <c r="Y6" s="17"/>
      <c r="Z6" s="17"/>
      <c r="AA6" s="18"/>
      <c r="AB6" s="28"/>
      <c r="AC6" s="28"/>
      <c r="AD6" s="19"/>
      <c r="AE6" s="10">
        <f>AC7*50%</f>
        <v>4.1666666666666664E-2</v>
      </c>
      <c r="AF6" s="10">
        <f>AC7*75%</f>
        <v>6.25E-2</v>
      </c>
      <c r="AG6" s="10">
        <f>AC7*100%</f>
        <v>8.3333333333333329E-2</v>
      </c>
      <c r="AH6" s="17"/>
      <c r="AI6" s="17"/>
      <c r="AJ6" s="18"/>
      <c r="AK6" s="6"/>
      <c r="AN6" s="45"/>
      <c r="AO6" s="48"/>
      <c r="AP6" s="48"/>
      <c r="AQ6" s="47" t="str">
        <f t="shared" si="0"/>
        <v>Correcto</v>
      </c>
    </row>
    <row r="7" spans="1:44" s="5" customFormat="1" ht="72.599999999999994" thickBot="1">
      <c r="A7" s="6"/>
      <c r="B7" s="36" t="s">
        <v>140</v>
      </c>
      <c r="C7" s="8">
        <f>C2/3</f>
        <v>8.3333333333333329E-2</v>
      </c>
      <c r="D7" s="21"/>
      <c r="E7" s="21"/>
      <c r="F7" s="21"/>
      <c r="G7" s="11">
        <v>3</v>
      </c>
      <c r="H7" s="12">
        <f>INDEX(D6:F6,G7)</f>
        <v>8.3333333333333329E-2</v>
      </c>
      <c r="I7" s="13">
        <f>H7</f>
        <v>8.3333333333333329E-2</v>
      </c>
      <c r="J7" s="36" t="s">
        <v>145</v>
      </c>
      <c r="K7" s="8">
        <f>K2/3</f>
        <v>8.3333333333333329E-2</v>
      </c>
      <c r="L7" s="11" t="e">
        <f>IF(#REF!="Sí",1)+IF(#REF!="No",0)</f>
        <v>#REF!</v>
      </c>
      <c r="M7" s="21"/>
      <c r="N7" s="21"/>
      <c r="O7" s="21"/>
      <c r="P7" s="11">
        <v>3</v>
      </c>
      <c r="Q7" s="12">
        <f>INDEX(M6:O6,P7)</f>
        <v>8.3333333333333329E-2</v>
      </c>
      <c r="R7" s="13">
        <f>Q7</f>
        <v>8.3333333333333329E-2</v>
      </c>
      <c r="S7" s="36" t="s">
        <v>132</v>
      </c>
      <c r="T7" s="8">
        <f>T2/3</f>
        <v>8.3333333333333329E-2</v>
      </c>
      <c r="U7" s="11" t="e">
        <f>IF(#REF!="Sí",1)+IF(#REF!="No",0)</f>
        <v>#REF!</v>
      </c>
      <c r="V7" s="21"/>
      <c r="W7" s="21"/>
      <c r="X7" s="21"/>
      <c r="Y7" s="11">
        <v>3</v>
      </c>
      <c r="Z7" s="12">
        <f>INDEX(V6:X6,Y7)</f>
        <v>8.3333333333333329E-2</v>
      </c>
      <c r="AA7" s="13">
        <f>Z7</f>
        <v>8.3333333333333329E-2</v>
      </c>
      <c r="AB7" s="36" t="s">
        <v>130</v>
      </c>
      <c r="AC7" s="8">
        <f>AC2/3</f>
        <v>8.3333333333333329E-2</v>
      </c>
      <c r="AD7" s="11" t="e">
        <f>IF(#REF!="Sí",1)+IF(#REF!="No",0)</f>
        <v>#REF!</v>
      </c>
      <c r="AE7" s="21"/>
      <c r="AF7" s="21"/>
      <c r="AG7" s="21"/>
      <c r="AH7" s="11">
        <v>3</v>
      </c>
      <c r="AI7" s="12">
        <f>INDEX(AE6:AG6,AH7)</f>
        <v>8.3333333333333329E-2</v>
      </c>
      <c r="AJ7" s="13">
        <f>AI7</f>
        <v>8.3333333333333329E-2</v>
      </c>
      <c r="AK7" s="6"/>
      <c r="AN7" s="50" t="str">
        <f>A25</f>
        <v>TPB.1.3</v>
      </c>
      <c r="AO7" s="46">
        <f>C25+K25+T25+AC25</f>
        <v>1</v>
      </c>
      <c r="AP7" s="46">
        <f>C33+K33+T33+AC33</f>
        <v>1</v>
      </c>
      <c r="AQ7" s="47" t="str">
        <f t="shared" si="0"/>
        <v>Correcto</v>
      </c>
    </row>
    <row r="8" spans="1:44" s="5" customFormat="1" ht="14.4" hidden="1" customHeight="1" thickBot="1">
      <c r="A8" s="6"/>
      <c r="B8" s="28"/>
      <c r="C8" s="28"/>
      <c r="D8" s="10">
        <f>C9*50%</f>
        <v>4.1666666666666664E-2</v>
      </c>
      <c r="E8" s="10">
        <f>C9*75%</f>
        <v>6.25E-2</v>
      </c>
      <c r="F8" s="10">
        <f>C9*100%</f>
        <v>8.3333333333333329E-2</v>
      </c>
      <c r="G8" s="17"/>
      <c r="H8" s="17"/>
      <c r="I8" s="18"/>
      <c r="J8" s="28"/>
      <c r="K8" s="28"/>
      <c r="L8" s="19"/>
      <c r="M8" s="10">
        <f>K9*50%</f>
        <v>4.1666666666666664E-2</v>
      </c>
      <c r="N8" s="10">
        <f>K9*75%</f>
        <v>6.25E-2</v>
      </c>
      <c r="O8" s="10">
        <f>K9*100%</f>
        <v>8.3333333333333329E-2</v>
      </c>
      <c r="P8" s="17"/>
      <c r="Q8" s="17"/>
      <c r="R8" s="18"/>
      <c r="S8" s="28"/>
      <c r="T8" s="28"/>
      <c r="U8" s="19"/>
      <c r="V8" s="10">
        <f>T9*50%</f>
        <v>4.1666666666666664E-2</v>
      </c>
      <c r="W8" s="10">
        <f>T9*75%</f>
        <v>6.25E-2</v>
      </c>
      <c r="X8" s="10">
        <f>T9*100%</f>
        <v>8.3333333333333329E-2</v>
      </c>
      <c r="Y8" s="17"/>
      <c r="Z8" s="17"/>
      <c r="AA8" s="18"/>
      <c r="AB8" s="28"/>
      <c r="AC8" s="28"/>
      <c r="AD8" s="19"/>
      <c r="AE8" s="10">
        <f>AC9*50%</f>
        <v>4.1666666666666664E-2</v>
      </c>
      <c r="AF8" s="10">
        <f>AC9*75%</f>
        <v>6.25E-2</v>
      </c>
      <c r="AG8" s="10">
        <f>AC9*100%</f>
        <v>8.3333333333333329E-2</v>
      </c>
      <c r="AH8" s="17"/>
      <c r="AI8" s="17"/>
      <c r="AJ8" s="18"/>
      <c r="AK8" s="6"/>
      <c r="AN8" s="45"/>
      <c r="AO8" s="48"/>
      <c r="AP8" s="48"/>
      <c r="AQ8" s="47" t="str">
        <f t="shared" si="0"/>
        <v>Correcto</v>
      </c>
    </row>
    <row r="9" spans="1:44" s="5" customFormat="1" ht="29.4" thickBot="1">
      <c r="A9" s="6"/>
      <c r="B9" s="36" t="s">
        <v>141</v>
      </c>
      <c r="C9" s="8">
        <f>C2/3</f>
        <v>8.3333333333333329E-2</v>
      </c>
      <c r="D9" s="21"/>
      <c r="E9" s="21"/>
      <c r="F9" s="21"/>
      <c r="G9" s="11">
        <v>3</v>
      </c>
      <c r="H9" s="12">
        <f>INDEX(D8:F8,G9)</f>
        <v>8.3333333333333329E-2</v>
      </c>
      <c r="I9" s="13">
        <f>H9</f>
        <v>8.3333333333333329E-2</v>
      </c>
      <c r="J9" s="36" t="s">
        <v>143</v>
      </c>
      <c r="K9" s="8">
        <f>K2/3</f>
        <v>8.3333333333333329E-2</v>
      </c>
      <c r="L9" s="11" t="e">
        <f>IF(#REF!="Sí",1)+IF(#REF!="No",0)</f>
        <v>#REF!</v>
      </c>
      <c r="M9" s="21"/>
      <c r="N9" s="21"/>
      <c r="O9" s="21"/>
      <c r="P9" s="11">
        <v>3</v>
      </c>
      <c r="Q9" s="12">
        <f>INDEX(M8:O8,P9)</f>
        <v>8.3333333333333329E-2</v>
      </c>
      <c r="R9" s="13">
        <f>Q9</f>
        <v>8.3333333333333329E-2</v>
      </c>
      <c r="S9" s="36" t="s">
        <v>132</v>
      </c>
      <c r="T9" s="8">
        <f>T2/3</f>
        <v>8.3333333333333329E-2</v>
      </c>
      <c r="U9" s="32" t="e">
        <f>IF(#REF!="Sí",1)+IF(#REF!="No",0)</f>
        <v>#REF!</v>
      </c>
      <c r="V9" s="21"/>
      <c r="W9" s="21"/>
      <c r="X9" s="21"/>
      <c r="Y9" s="11">
        <v>3</v>
      </c>
      <c r="Z9" s="12">
        <f>INDEX(V8:X8,Y9)</f>
        <v>8.3333333333333329E-2</v>
      </c>
      <c r="AA9" s="13">
        <f>Z9</f>
        <v>8.3333333333333329E-2</v>
      </c>
      <c r="AB9" s="36" t="s">
        <v>147</v>
      </c>
      <c r="AC9" s="8">
        <f>AC2/3</f>
        <v>8.3333333333333329E-2</v>
      </c>
      <c r="AD9" s="11" t="e">
        <f>IF(#REF!="Sí",1)+IF(#REF!="No",0)</f>
        <v>#REF!</v>
      </c>
      <c r="AE9" s="21"/>
      <c r="AF9" s="21"/>
      <c r="AG9" s="21"/>
      <c r="AH9" s="11">
        <v>3</v>
      </c>
      <c r="AI9" s="12">
        <f>INDEX(AE8:AG8,AH9)</f>
        <v>8.3333333333333329E-2</v>
      </c>
      <c r="AJ9" s="13">
        <f>AI9</f>
        <v>8.3333333333333329E-2</v>
      </c>
      <c r="AK9" s="15">
        <f>SUM(I10,R10,AA10,AJ10)</f>
        <v>1</v>
      </c>
      <c r="AN9" s="50" t="str">
        <f>A36</f>
        <v>TPB.2.1</v>
      </c>
      <c r="AO9" s="46">
        <f>C36+K36+T36+AC36</f>
        <v>1</v>
      </c>
      <c r="AP9" s="46">
        <f>C44+K44+T44+AC44</f>
        <v>1</v>
      </c>
      <c r="AQ9" s="47" t="str">
        <f t="shared" si="0"/>
        <v>Correcto</v>
      </c>
    </row>
    <row r="10" spans="1:44" s="5" customFormat="1" ht="14.4" customHeight="1">
      <c r="A10" s="6"/>
      <c r="B10" s="28"/>
      <c r="C10" s="34">
        <f>SUM(C5:C9)</f>
        <v>0.25</v>
      </c>
      <c r="D10" s="28"/>
      <c r="E10" s="28"/>
      <c r="F10" s="28"/>
      <c r="G10" s="28"/>
      <c r="H10" s="28"/>
      <c r="I10" s="34">
        <f>I5+I7+I9</f>
        <v>0.25</v>
      </c>
      <c r="J10" s="28"/>
      <c r="K10" s="34">
        <f>SUM(K5:K9)</f>
        <v>0.25</v>
      </c>
      <c r="L10"/>
      <c r="M10"/>
      <c r="N10"/>
      <c r="O10"/>
      <c r="P10"/>
      <c r="Q10"/>
      <c r="R10" s="34">
        <f>R5+R7+R9</f>
        <v>0.25</v>
      </c>
      <c r="S10" s="28"/>
      <c r="T10" s="34">
        <f>SUM(T5:T9)</f>
        <v>0.25</v>
      </c>
      <c r="U10" s="34" t="e">
        <f>SUM(U5:U9)</f>
        <v>#REF!</v>
      </c>
      <c r="V10"/>
      <c r="W10"/>
      <c r="X10"/>
      <c r="Y10"/>
      <c r="Z10"/>
      <c r="AA10" s="34">
        <f>AA5+AA7+AA9</f>
        <v>0.25</v>
      </c>
      <c r="AB10" s="28"/>
      <c r="AC10" s="34">
        <f>SUM(AC5:AC9)</f>
        <v>0.25</v>
      </c>
      <c r="AD10"/>
      <c r="AE10"/>
      <c r="AF10"/>
      <c r="AG10"/>
      <c r="AH10"/>
      <c r="AI10"/>
      <c r="AJ10" s="34">
        <f>AJ5+AJ7+AJ9</f>
        <v>0.25</v>
      </c>
      <c r="AK10" s="6"/>
      <c r="AN10" s="50" t="str">
        <f>A47</f>
        <v>TPB.3.1</v>
      </c>
      <c r="AO10" s="46">
        <f>C47+K47+T47+AC47</f>
        <v>1</v>
      </c>
      <c r="AP10" s="46">
        <f>C55+K55+T55+AC55</f>
        <v>1</v>
      </c>
      <c r="AQ10" s="47" t="str">
        <f t="shared" si="0"/>
        <v>Correcto</v>
      </c>
    </row>
    <row r="11" spans="1:44" s="5" customFormat="1">
      <c r="A11"/>
      <c r="B11" s="28"/>
      <c r="C11" s="28"/>
      <c r="D11" s="28"/>
      <c r="E11" s="28"/>
      <c r="F11" s="28"/>
      <c r="G11" s="28"/>
      <c r="H11" s="28"/>
      <c r="I11" s="41"/>
      <c r="J11" s="28"/>
      <c r="K11" s="28"/>
      <c r="L11"/>
      <c r="M11"/>
      <c r="N11"/>
      <c r="O11"/>
      <c r="P11"/>
      <c r="Q11"/>
      <c r="R11"/>
      <c r="S11" s="28"/>
      <c r="T11" s="28"/>
      <c r="U11"/>
      <c r="V11"/>
      <c r="W11"/>
      <c r="X11"/>
      <c r="Y11"/>
      <c r="Z11"/>
      <c r="AA11" s="31"/>
      <c r="AB11" s="16"/>
      <c r="AC11" s="16"/>
      <c r="AD11"/>
      <c r="AE11"/>
      <c r="AF11"/>
      <c r="AG11"/>
      <c r="AH11"/>
      <c r="AI11"/>
      <c r="AJ11" s="31"/>
      <c r="AK11"/>
      <c r="AL11"/>
      <c r="AN11" s="50" t="str">
        <f>A58</f>
        <v>TPB.4.1</v>
      </c>
      <c r="AO11" s="46">
        <f>C58+K58+T58+AC58</f>
        <v>1</v>
      </c>
      <c r="AP11" s="46">
        <f>C66+K66+T66+AC66</f>
        <v>1</v>
      </c>
      <c r="AQ11" s="47" t="str">
        <f t="shared" si="0"/>
        <v>Correcto</v>
      </c>
    </row>
    <row r="12" spans="1:44">
      <c r="B12" s="28"/>
      <c r="C12" s="28"/>
      <c r="D12" s="28"/>
      <c r="E12" s="28"/>
      <c r="F12" s="28"/>
      <c r="G12" s="28"/>
      <c r="T12" s="28"/>
      <c r="AN12" s="50" t="str">
        <f>A69</f>
        <v>TPB.4.2</v>
      </c>
      <c r="AO12" s="46">
        <f>C69+K69+T69+AC69</f>
        <v>1</v>
      </c>
      <c r="AP12" s="46">
        <f>C77+K77+T77+AC77</f>
        <v>1</v>
      </c>
      <c r="AQ12" s="47" t="str">
        <f t="shared" si="0"/>
        <v>Correcto</v>
      </c>
      <c r="AR12" s="5"/>
    </row>
    <row r="13" spans="1:44" ht="28.8" customHeight="1">
      <c r="A13" s="6"/>
      <c r="B13" s="6"/>
      <c r="C13" s="25" t="s">
        <v>125</v>
      </c>
      <c r="D13" s="158" t="s">
        <v>134</v>
      </c>
      <c r="E13" s="159"/>
      <c r="F13" s="160"/>
      <c r="G13" s="156" t="s">
        <v>129</v>
      </c>
      <c r="H13" s="154" t="s">
        <v>37</v>
      </c>
      <c r="I13" s="164" t="s">
        <v>127</v>
      </c>
      <c r="J13" s="42"/>
      <c r="K13" s="25" t="s">
        <v>125</v>
      </c>
      <c r="L13" s="160"/>
      <c r="M13" s="158" t="s">
        <v>135</v>
      </c>
      <c r="N13" s="159"/>
      <c r="O13" s="160"/>
      <c r="P13" s="156" t="s">
        <v>129</v>
      </c>
      <c r="Q13" s="154" t="s">
        <v>37</v>
      </c>
      <c r="R13" s="156" t="s">
        <v>126</v>
      </c>
      <c r="S13" s="42"/>
      <c r="T13" s="37" t="s">
        <v>125</v>
      </c>
      <c r="U13" s="25"/>
      <c r="V13" s="158" t="s">
        <v>136</v>
      </c>
      <c r="W13" s="159"/>
      <c r="X13" s="160"/>
      <c r="Y13" s="156" t="s">
        <v>129</v>
      </c>
      <c r="Z13" s="154" t="s">
        <v>37</v>
      </c>
      <c r="AA13" s="156" t="s">
        <v>128</v>
      </c>
      <c r="AB13" s="42"/>
      <c r="AC13" s="37" t="s">
        <v>125</v>
      </c>
      <c r="AD13" s="37"/>
      <c r="AE13" s="158" t="s">
        <v>137</v>
      </c>
      <c r="AF13" s="159"/>
      <c r="AG13" s="160"/>
      <c r="AH13" s="156" t="s">
        <v>129</v>
      </c>
      <c r="AI13" s="154" t="s">
        <v>37</v>
      </c>
      <c r="AJ13" s="156" t="s">
        <v>131</v>
      </c>
      <c r="AK13" s="156" t="s">
        <v>133</v>
      </c>
      <c r="AN13" s="50" t="e">
        <f>A80</f>
        <v>#REF!</v>
      </c>
      <c r="AO13" s="46">
        <f>C80+K80+T80+AC80</f>
        <v>1</v>
      </c>
      <c r="AP13" s="46">
        <f>C88+K88+T88+AC88</f>
        <v>1</v>
      </c>
      <c r="AQ13" s="47" t="str">
        <f t="shared" si="0"/>
        <v>Correcto</v>
      </c>
      <c r="AR13" s="5"/>
    </row>
    <row r="14" spans="1:44" ht="28.8" customHeight="1">
      <c r="A14" s="26" t="str">
        <f>'Tabla Resultados FC'!C4</f>
        <v>TPB.1.2</v>
      </c>
      <c r="B14" s="30" t="str">
        <f>'Tabla Resultados FC'!D4</f>
        <v>Conservación, restauración y puesta en valor de los ecosistemas naturales frente al cambio climático</v>
      </c>
      <c r="C14" s="29">
        <f>100%/4</f>
        <v>0.25</v>
      </c>
      <c r="D14" s="161"/>
      <c r="E14" s="162"/>
      <c r="F14" s="163"/>
      <c r="G14" s="157"/>
      <c r="H14" s="155"/>
      <c r="I14" s="164"/>
      <c r="J14" s="42" t="str">
        <f>B14</f>
        <v>Conservación, restauración y puesta en valor de los ecosistemas naturales frente al cambio climático</v>
      </c>
      <c r="K14" s="29">
        <f>100%/4</f>
        <v>0.25</v>
      </c>
      <c r="L14" s="163"/>
      <c r="M14" s="161"/>
      <c r="N14" s="162"/>
      <c r="O14" s="163"/>
      <c r="P14" s="157"/>
      <c r="Q14" s="155"/>
      <c r="R14" s="157"/>
      <c r="S14" s="42" t="str">
        <f>B14</f>
        <v>Conservación, restauración y puesta en valor de los ecosistemas naturales frente al cambio climático</v>
      </c>
      <c r="T14" s="38">
        <f>100%/4</f>
        <v>0.25</v>
      </c>
      <c r="U14" s="29"/>
      <c r="V14" s="161"/>
      <c r="W14" s="162"/>
      <c r="X14" s="163"/>
      <c r="Y14" s="157"/>
      <c r="Z14" s="155"/>
      <c r="AA14" s="157"/>
      <c r="AB14" s="42" t="str">
        <f>J14</f>
        <v>Conservación, restauración y puesta en valor de los ecosistemas naturales frente al cambio climático</v>
      </c>
      <c r="AC14" s="38">
        <f>100%/4</f>
        <v>0.25</v>
      </c>
      <c r="AD14" s="38"/>
      <c r="AE14" s="161"/>
      <c r="AF14" s="162"/>
      <c r="AG14" s="163"/>
      <c r="AH14" s="157"/>
      <c r="AI14" s="155"/>
      <c r="AJ14" s="157"/>
      <c r="AK14" s="157"/>
      <c r="AN14" s="50" t="e">
        <f>A91</f>
        <v>#REF!</v>
      </c>
      <c r="AO14" s="46">
        <f>C91+K91+T91+AC91</f>
        <v>1</v>
      </c>
      <c r="AP14" s="46">
        <f>C99+K99+T99+AC99</f>
        <v>1</v>
      </c>
      <c r="AQ14" s="47" t="str">
        <f t="shared" si="0"/>
        <v>Correcto</v>
      </c>
      <c r="AR14" s="5"/>
    </row>
    <row r="15" spans="1:44">
      <c r="A15" s="6"/>
      <c r="B15" s="6"/>
      <c r="C15" s="6"/>
      <c r="D15" s="9" t="s">
        <v>33</v>
      </c>
      <c r="E15" s="9" t="s">
        <v>34</v>
      </c>
      <c r="F15" s="9" t="s">
        <v>35</v>
      </c>
      <c r="G15" s="6"/>
      <c r="H15" s="6"/>
      <c r="I15" s="6"/>
      <c r="J15" s="6"/>
      <c r="K15" s="6"/>
      <c r="L15" s="6"/>
      <c r="M15" s="9" t="s">
        <v>33</v>
      </c>
      <c r="N15" s="9" t="s">
        <v>34</v>
      </c>
      <c r="O15" s="9" t="s">
        <v>35</v>
      </c>
      <c r="P15" s="6"/>
      <c r="Q15" s="6"/>
      <c r="R15" s="6"/>
      <c r="S15" s="6"/>
      <c r="T15" s="6"/>
      <c r="U15" s="6"/>
      <c r="V15" s="9" t="s">
        <v>33</v>
      </c>
      <c r="W15" s="9" t="s">
        <v>34</v>
      </c>
      <c r="X15" s="9" t="s">
        <v>35</v>
      </c>
      <c r="Y15" s="6"/>
      <c r="Z15" s="6"/>
      <c r="AA15" s="6"/>
      <c r="AB15" s="6"/>
      <c r="AC15" s="6"/>
      <c r="AD15" s="6"/>
      <c r="AE15" s="9" t="s">
        <v>33</v>
      </c>
      <c r="AF15" s="9" t="s">
        <v>34</v>
      </c>
      <c r="AG15" s="9" t="s">
        <v>35</v>
      </c>
      <c r="AH15" s="6"/>
      <c r="AI15" s="6"/>
      <c r="AJ15" s="6"/>
      <c r="AK15" s="6"/>
      <c r="AN15" s="50" t="e">
        <f>A102</f>
        <v>#REF!</v>
      </c>
      <c r="AO15" s="46">
        <f>C102+K102+T102+AC102</f>
        <v>1</v>
      </c>
      <c r="AP15" s="46">
        <f>C110+K110+T110+AC110</f>
        <v>1</v>
      </c>
      <c r="AQ15" s="47" t="str">
        <f t="shared" si="0"/>
        <v>Correcto</v>
      </c>
    </row>
    <row r="16" spans="1:44" s="5" customFormat="1" ht="13.8" hidden="1" customHeight="1">
      <c r="A16" s="6"/>
      <c r="B16" s="6"/>
      <c r="C16" s="35"/>
      <c r="D16" s="10">
        <f>C17*50%</f>
        <v>4.1666666666666664E-2</v>
      </c>
      <c r="E16" s="10">
        <f>C17*75%</f>
        <v>6.25E-2</v>
      </c>
      <c r="F16" s="10">
        <f>C17*100%</f>
        <v>8.3333333333333329E-2</v>
      </c>
      <c r="G16" s="6"/>
      <c r="H16" s="6"/>
      <c r="I16" s="6"/>
      <c r="J16" s="6"/>
      <c r="K16" s="6"/>
      <c r="L16" s="6"/>
      <c r="M16" s="10">
        <f>K17*50%</f>
        <v>4.1666666666666664E-2</v>
      </c>
      <c r="N16" s="10">
        <f>K17*75%</f>
        <v>6.25E-2</v>
      </c>
      <c r="O16" s="10">
        <f>K17*100%</f>
        <v>8.3333333333333329E-2</v>
      </c>
      <c r="P16" s="6"/>
      <c r="Q16" s="6"/>
      <c r="R16" s="6"/>
      <c r="S16" s="6"/>
      <c r="T16" s="35"/>
      <c r="U16" s="6"/>
      <c r="V16" s="10">
        <f>T17*50%</f>
        <v>4.1666666666666664E-2</v>
      </c>
      <c r="W16" s="10">
        <f>T17*75%</f>
        <v>6.25E-2</v>
      </c>
      <c r="X16" s="10">
        <f>T17*100%</f>
        <v>8.3333333333333329E-2</v>
      </c>
      <c r="Y16" s="6"/>
      <c r="Z16" s="6"/>
      <c r="AA16" s="6"/>
      <c r="AB16" s="6"/>
      <c r="AC16" s="6"/>
      <c r="AD16" s="6"/>
      <c r="AE16" s="10">
        <f>AC17*50%</f>
        <v>4.1666666666666664E-2</v>
      </c>
      <c r="AF16" s="10">
        <f>AC17*75%</f>
        <v>6.25E-2</v>
      </c>
      <c r="AG16" s="10">
        <f>AC17*100%</f>
        <v>8.3333333333333329E-2</v>
      </c>
      <c r="AH16" s="6"/>
      <c r="AI16" s="6"/>
      <c r="AJ16" s="6"/>
      <c r="AK16" s="6"/>
      <c r="AN16" s="45">
        <f>W121</f>
        <v>0</v>
      </c>
      <c r="AO16" s="46">
        <f>AB121</f>
        <v>0</v>
      </c>
      <c r="AP16" s="46" t="e">
        <f>AB135</f>
        <v>#REF!</v>
      </c>
      <c r="AQ16" s="47" t="e">
        <f t="shared" si="0"/>
        <v>#REF!</v>
      </c>
    </row>
    <row r="17" spans="1:44" ht="15.6">
      <c r="A17" s="6"/>
      <c r="B17" s="20" t="s">
        <v>36</v>
      </c>
      <c r="C17" s="8">
        <f>C14/3</f>
        <v>8.3333333333333329E-2</v>
      </c>
      <c r="D17" s="21"/>
      <c r="E17" s="21"/>
      <c r="F17" s="21"/>
      <c r="G17" s="11">
        <v>3</v>
      </c>
      <c r="H17" s="12">
        <f>INDEX(D16:F16,G17)</f>
        <v>8.3333333333333329E-2</v>
      </c>
      <c r="I17" s="13">
        <f>H17</f>
        <v>8.3333333333333329E-2</v>
      </c>
      <c r="J17" s="20" t="s">
        <v>36</v>
      </c>
      <c r="K17" s="8">
        <f>K14/3</f>
        <v>8.3333333333333329E-2</v>
      </c>
      <c r="L17" s="11" t="e">
        <f>IF(#REF!="Sí",1)+IF(#REF!="No",0)</f>
        <v>#REF!</v>
      </c>
      <c r="M17" s="21"/>
      <c r="N17" s="21"/>
      <c r="O17" s="21"/>
      <c r="P17" s="11">
        <v>3</v>
      </c>
      <c r="Q17" s="12">
        <f>INDEX(M16:O16,P17)</f>
        <v>8.3333333333333329E-2</v>
      </c>
      <c r="R17" s="13">
        <f>Q17</f>
        <v>8.3333333333333329E-2</v>
      </c>
      <c r="S17" s="20"/>
      <c r="T17" s="8">
        <f>T14/3</f>
        <v>8.3333333333333329E-2</v>
      </c>
      <c r="U17" s="11" t="e">
        <f>IF(#REF!="Sí",1)+IF(#REF!="No",0)</f>
        <v>#REF!</v>
      </c>
      <c r="V17" s="21"/>
      <c r="W17" s="21"/>
      <c r="X17" s="21"/>
      <c r="Y17" s="11">
        <v>3</v>
      </c>
      <c r="Z17" s="12">
        <f>INDEX(V16:X16,Y17)</f>
        <v>8.3333333333333329E-2</v>
      </c>
      <c r="AA17" s="13">
        <f>Z17</f>
        <v>8.3333333333333329E-2</v>
      </c>
      <c r="AB17" s="20" t="s">
        <v>36</v>
      </c>
      <c r="AC17" s="8">
        <f>AC14/3</f>
        <v>8.3333333333333329E-2</v>
      </c>
      <c r="AD17" s="11" t="e">
        <f>IF(#REF!="Sí",1)+IF(#REF!="No",0)</f>
        <v>#REF!</v>
      </c>
      <c r="AE17" s="21"/>
      <c r="AF17" s="21"/>
      <c r="AG17" s="21"/>
      <c r="AH17" s="11">
        <v>3</v>
      </c>
      <c r="AI17" s="12">
        <f>INDEX(AE16:AG16,AH17)</f>
        <v>8.3333333333333329E-2</v>
      </c>
      <c r="AJ17" s="13">
        <f>AI17</f>
        <v>8.3333333333333329E-2</v>
      </c>
      <c r="AK17" s="14"/>
      <c r="AN17" s="50" t="e">
        <f>A113</f>
        <v>#REF!</v>
      </c>
      <c r="AO17" s="49">
        <f>C113+K113+T113+AC113</f>
        <v>1</v>
      </c>
      <c r="AP17" s="49">
        <f>C121+K121+T121+AC121</f>
        <v>1</v>
      </c>
      <c r="AQ17" s="47" t="str">
        <f t="shared" si="0"/>
        <v>Correcto</v>
      </c>
      <c r="AR17" s="5"/>
    </row>
    <row r="18" spans="1:44" s="5" customFormat="1" ht="17.399999999999999" hidden="1" customHeight="1">
      <c r="A18" s="6"/>
      <c r="B18" s="28"/>
      <c r="C18" s="28"/>
      <c r="D18" s="10">
        <f>C19*50%</f>
        <v>4.1666666666666664E-2</v>
      </c>
      <c r="E18" s="10">
        <f>C19*75%</f>
        <v>6.25E-2</v>
      </c>
      <c r="F18" s="10">
        <f>C19*100%</f>
        <v>8.3333333333333329E-2</v>
      </c>
      <c r="G18" s="17"/>
      <c r="H18" s="17"/>
      <c r="I18" s="18"/>
      <c r="J18" s="28"/>
      <c r="K18" s="28"/>
      <c r="L18" s="19"/>
      <c r="M18" s="10">
        <f>K19*50%</f>
        <v>4.1666666666666664E-2</v>
      </c>
      <c r="N18" s="10">
        <f>K19*75%</f>
        <v>6.25E-2</v>
      </c>
      <c r="O18" s="10">
        <f>K19*100%</f>
        <v>8.3333333333333329E-2</v>
      </c>
      <c r="P18" s="17"/>
      <c r="Q18" s="17"/>
      <c r="R18" s="18"/>
      <c r="S18" s="28"/>
      <c r="T18" s="28"/>
      <c r="U18" s="19"/>
      <c r="V18" s="10">
        <f>T19*50%</f>
        <v>4.1666666666666664E-2</v>
      </c>
      <c r="W18" s="10">
        <f>T19*75%</f>
        <v>6.25E-2</v>
      </c>
      <c r="X18" s="10">
        <f>T19*100%</f>
        <v>8.3333333333333329E-2</v>
      </c>
      <c r="Y18" s="17"/>
      <c r="Z18" s="17"/>
      <c r="AA18" s="18"/>
      <c r="AB18" s="28"/>
      <c r="AC18" s="28"/>
      <c r="AD18" s="19"/>
      <c r="AE18" s="10">
        <f>AC19*50%</f>
        <v>4.1666666666666664E-2</v>
      </c>
      <c r="AF18" s="10">
        <f>AC19*75%</f>
        <v>6.25E-2</v>
      </c>
      <c r="AG18" s="10">
        <f>AC19*100%</f>
        <v>8.3333333333333329E-2</v>
      </c>
      <c r="AH18" s="17"/>
      <c r="AI18" s="17"/>
      <c r="AJ18" s="18"/>
      <c r="AK18" s="6"/>
      <c r="AN18" s="45">
        <f>W155</f>
        <v>0</v>
      </c>
      <c r="AO18" s="49">
        <f>AB155</f>
        <v>0</v>
      </c>
      <c r="AP18" s="49">
        <f>AB169</f>
        <v>0</v>
      </c>
      <c r="AQ18" s="47" t="str">
        <f t="shared" si="0"/>
        <v>Correcto</v>
      </c>
    </row>
    <row r="19" spans="1:44" ht="15" thickBot="1">
      <c r="A19" s="6"/>
      <c r="B19" s="20" t="s">
        <v>36</v>
      </c>
      <c r="C19" s="8">
        <f>C14/3</f>
        <v>8.3333333333333329E-2</v>
      </c>
      <c r="D19" s="21"/>
      <c r="E19" s="21"/>
      <c r="F19" s="21"/>
      <c r="G19" s="11">
        <v>3</v>
      </c>
      <c r="H19" s="12">
        <f>INDEX(D18:F18,G19)</f>
        <v>8.3333333333333329E-2</v>
      </c>
      <c r="I19" s="13">
        <f>H19</f>
        <v>8.3333333333333329E-2</v>
      </c>
      <c r="J19" s="20" t="s">
        <v>36</v>
      </c>
      <c r="K19" s="8">
        <f>K14/3</f>
        <v>8.3333333333333329E-2</v>
      </c>
      <c r="L19" s="11" t="e">
        <f>IF(#REF!="Sí",1)+IF(#REF!="No",0)</f>
        <v>#REF!</v>
      </c>
      <c r="M19" s="21"/>
      <c r="N19" s="21"/>
      <c r="O19" s="21"/>
      <c r="P19" s="11">
        <v>3</v>
      </c>
      <c r="Q19" s="12">
        <f>INDEX(M18:O18,P19)</f>
        <v>8.3333333333333329E-2</v>
      </c>
      <c r="R19" s="13">
        <f>Q19</f>
        <v>8.3333333333333329E-2</v>
      </c>
      <c r="S19" s="20"/>
      <c r="T19" s="8">
        <f>T14/3</f>
        <v>8.3333333333333329E-2</v>
      </c>
      <c r="U19" s="11" t="e">
        <f>IF(#REF!="Sí",1)+IF(#REF!="No",0)</f>
        <v>#REF!</v>
      </c>
      <c r="V19" s="21"/>
      <c r="W19" s="21"/>
      <c r="X19" s="21"/>
      <c r="Y19" s="11">
        <v>3</v>
      </c>
      <c r="Z19" s="12">
        <f>INDEX(V18:X18,Y19)</f>
        <v>8.3333333333333329E-2</v>
      </c>
      <c r="AA19" s="13">
        <f>Z19</f>
        <v>8.3333333333333329E-2</v>
      </c>
      <c r="AB19" s="20" t="s">
        <v>36</v>
      </c>
      <c r="AC19" s="8">
        <f>AC14/3</f>
        <v>8.3333333333333329E-2</v>
      </c>
      <c r="AD19" s="11" t="e">
        <f>IF(#REF!="Sí",1)+IF(#REF!="No",0)</f>
        <v>#REF!</v>
      </c>
      <c r="AE19" s="21"/>
      <c r="AF19" s="21"/>
      <c r="AG19" s="21"/>
      <c r="AH19" s="11">
        <v>3</v>
      </c>
      <c r="AI19" s="12">
        <f>INDEX(AE18:AG18,AH19)</f>
        <v>8.3333333333333329E-2</v>
      </c>
      <c r="AJ19" s="13">
        <f>AI19</f>
        <v>8.3333333333333329E-2</v>
      </c>
      <c r="AK19" s="6"/>
      <c r="AN19" s="50" t="e">
        <f>A124</f>
        <v>#REF!</v>
      </c>
      <c r="AO19" s="49">
        <f>C124+K124+T124+AC124</f>
        <v>1</v>
      </c>
      <c r="AP19" s="49">
        <f>C132+K132+T132+AC132</f>
        <v>1</v>
      </c>
      <c r="AQ19" s="47" t="str">
        <f t="shared" si="0"/>
        <v>Correcto</v>
      </c>
      <c r="AR19" s="5"/>
    </row>
    <row r="20" spans="1:44" ht="15" hidden="1" customHeight="1" thickBot="1">
      <c r="A20" s="6"/>
      <c r="B20" s="19"/>
      <c r="C20" s="28"/>
      <c r="D20" s="10">
        <f>(C21/2)*1</f>
        <v>4.1666666666666664E-2</v>
      </c>
      <c r="E20" s="10">
        <f>(C21/2)*1.5</f>
        <v>6.25E-2</v>
      </c>
      <c r="F20" s="10">
        <f>(C21/2)*2</f>
        <v>8.3333333333333329E-2</v>
      </c>
      <c r="G20" s="17"/>
      <c r="H20" s="17"/>
      <c r="I20" s="18"/>
      <c r="J20" s="28"/>
      <c r="K20" s="28"/>
      <c r="L20" s="19"/>
      <c r="M20" s="10">
        <f>(K21/2)*1</f>
        <v>4.1666666666666664E-2</v>
      </c>
      <c r="N20" s="10">
        <f>(K21/2)*1.5</f>
        <v>6.25E-2</v>
      </c>
      <c r="O20" s="10">
        <f>(K21/2)*2</f>
        <v>8.3333333333333329E-2</v>
      </c>
      <c r="P20" s="17"/>
      <c r="Q20" s="17"/>
      <c r="R20" s="18"/>
      <c r="S20" s="28"/>
      <c r="T20" s="28"/>
      <c r="U20" s="19"/>
      <c r="V20" s="10">
        <f>(R21/2)*1</f>
        <v>4.1666666666666664E-2</v>
      </c>
      <c r="W20" s="10">
        <f>(R21/2)*1.5</f>
        <v>6.25E-2</v>
      </c>
      <c r="X20" s="10">
        <f>(R21/2)*2</f>
        <v>8.3333333333333329E-2</v>
      </c>
      <c r="Y20" s="17"/>
      <c r="Z20" s="17"/>
      <c r="AA20" s="18"/>
      <c r="AB20" s="28"/>
      <c r="AC20" s="28"/>
      <c r="AD20" s="19"/>
      <c r="AE20" s="10">
        <f>(AC21/2)*1</f>
        <v>4.1666666666666664E-2</v>
      </c>
      <c r="AF20" s="10">
        <f>(AC21/2)*1.5</f>
        <v>6.25E-2</v>
      </c>
      <c r="AG20" s="10">
        <f>(AC21/2)*2</f>
        <v>8.3333333333333329E-2</v>
      </c>
      <c r="AH20" s="17"/>
      <c r="AI20" s="17"/>
      <c r="AJ20" s="18"/>
      <c r="AK20" s="6"/>
      <c r="AN20" s="45">
        <f>W189</f>
        <v>0</v>
      </c>
      <c r="AO20" s="49">
        <f>AB189</f>
        <v>0</v>
      </c>
      <c r="AP20" s="49">
        <f>AB203</f>
        <v>0</v>
      </c>
      <c r="AQ20" s="47" t="str">
        <f t="shared" si="0"/>
        <v>Correcto</v>
      </c>
    </row>
    <row r="21" spans="1:44" ht="15" thickBot="1">
      <c r="A21" s="6"/>
      <c r="B21" s="20" t="s">
        <v>36</v>
      </c>
      <c r="C21" s="8">
        <f>C14/3</f>
        <v>8.3333333333333329E-2</v>
      </c>
      <c r="D21" s="21"/>
      <c r="E21" s="21"/>
      <c r="F21" s="21"/>
      <c r="G21" s="11">
        <v>3</v>
      </c>
      <c r="H21" s="12">
        <f>INDEX(D20:F20,G21)</f>
        <v>8.3333333333333329E-2</v>
      </c>
      <c r="I21" s="13">
        <f>H21</f>
        <v>8.3333333333333329E-2</v>
      </c>
      <c r="J21" s="20" t="s">
        <v>36</v>
      </c>
      <c r="K21" s="8">
        <f>K14/3</f>
        <v>8.3333333333333329E-2</v>
      </c>
      <c r="L21" s="11" t="e">
        <f>IF(#REF!="Sí",1)+IF(#REF!="No",0)</f>
        <v>#REF!</v>
      </c>
      <c r="M21" s="21"/>
      <c r="N21" s="21"/>
      <c r="O21" s="21"/>
      <c r="P21" s="11">
        <v>3</v>
      </c>
      <c r="Q21" s="12">
        <f>INDEX(M20:O20,P21)</f>
        <v>8.3333333333333329E-2</v>
      </c>
      <c r="R21" s="13">
        <f>Q21</f>
        <v>8.3333333333333329E-2</v>
      </c>
      <c r="S21" s="20"/>
      <c r="T21" s="8">
        <f>T14/3</f>
        <v>8.3333333333333329E-2</v>
      </c>
      <c r="U21" s="11" t="e">
        <f>IF(#REF!="Sí",1)+IF(#REF!="No",0)</f>
        <v>#REF!</v>
      </c>
      <c r="V21" s="21"/>
      <c r="W21" s="21"/>
      <c r="X21" s="21"/>
      <c r="Y21" s="11">
        <v>3</v>
      </c>
      <c r="Z21" s="12">
        <f>INDEX(V20:X20,Y21)</f>
        <v>8.3333333333333329E-2</v>
      </c>
      <c r="AA21" s="13">
        <f>Z21</f>
        <v>8.3333333333333329E-2</v>
      </c>
      <c r="AB21" s="20" t="s">
        <v>36</v>
      </c>
      <c r="AC21" s="8">
        <f>AC14/3</f>
        <v>8.3333333333333329E-2</v>
      </c>
      <c r="AD21" s="11" t="e">
        <f>IF(#REF!="Sí",1)+IF(#REF!="No",0)</f>
        <v>#REF!</v>
      </c>
      <c r="AE21" s="21"/>
      <c r="AF21" s="21"/>
      <c r="AG21" s="21"/>
      <c r="AH21" s="11">
        <v>3</v>
      </c>
      <c r="AI21" s="33">
        <f>INDEX(AE20:AG20,AH21)</f>
        <v>8.3333333333333329E-2</v>
      </c>
      <c r="AJ21" s="13">
        <f>AI21</f>
        <v>8.3333333333333329E-2</v>
      </c>
      <c r="AK21" s="15">
        <f>SUM(I22,R22,AA22,AJ22)</f>
        <v>1</v>
      </c>
      <c r="AN21" s="50" t="e">
        <f>A135</f>
        <v>#REF!</v>
      </c>
      <c r="AO21" s="49">
        <f>C143+K143+T143+AC143</f>
        <v>1</v>
      </c>
      <c r="AP21" s="49">
        <f>C143+K143+T143+AC143</f>
        <v>1</v>
      </c>
      <c r="AQ21" s="47" t="str">
        <f t="shared" si="0"/>
        <v>Correcto</v>
      </c>
    </row>
    <row r="22" spans="1:44" s="5" customFormat="1" ht="14.4" customHeight="1">
      <c r="A22" s="6"/>
      <c r="B22" s="28"/>
      <c r="C22" s="34">
        <f>SUM(C17:C21)</f>
        <v>0.25</v>
      </c>
      <c r="D22" s="28"/>
      <c r="E22" s="28"/>
      <c r="F22" s="28"/>
      <c r="G22" s="28"/>
      <c r="H22" s="28"/>
      <c r="I22" s="34">
        <f>I17+I19+I21</f>
        <v>0.25</v>
      </c>
      <c r="J22" s="28"/>
      <c r="K22" s="34">
        <f>SUM(K17:K21)</f>
        <v>0.25</v>
      </c>
      <c r="L22"/>
      <c r="M22"/>
      <c r="N22"/>
      <c r="O22"/>
      <c r="P22"/>
      <c r="Q22"/>
      <c r="R22" s="34">
        <f>R17+R19+R21</f>
        <v>0.25</v>
      </c>
      <c r="S22" s="28"/>
      <c r="T22" s="34">
        <f>SUM(T17:T21)</f>
        <v>0.25</v>
      </c>
      <c r="U22" s="34" t="e">
        <f>SUM(U17:U21)</f>
        <v>#REF!</v>
      </c>
      <c r="V22"/>
      <c r="W22"/>
      <c r="X22"/>
      <c r="Y22"/>
      <c r="Z22"/>
      <c r="AA22" s="34">
        <f>AA17+AA19+AA21</f>
        <v>0.25</v>
      </c>
      <c r="AB22" s="28"/>
      <c r="AC22" s="34">
        <f>SUM(AC17:AC21)</f>
        <v>0.25</v>
      </c>
      <c r="AD22"/>
      <c r="AE22"/>
      <c r="AF22"/>
      <c r="AG22"/>
      <c r="AH22"/>
      <c r="AI22"/>
      <c r="AJ22" s="34">
        <f>AJ17+AJ19+AJ21</f>
        <v>0.25</v>
      </c>
      <c r="AK22" s="6"/>
      <c r="AN22"/>
      <c r="AO22"/>
      <c r="AP22"/>
      <c r="AQ22"/>
    </row>
    <row r="24" spans="1:44" ht="28.8" customHeight="1">
      <c r="A24" s="6"/>
      <c r="B24" s="6"/>
      <c r="C24" s="25" t="s">
        <v>125</v>
      </c>
      <c r="D24" s="158" t="s">
        <v>134</v>
      </c>
      <c r="E24" s="159"/>
      <c r="F24" s="160"/>
      <c r="G24" s="156" t="s">
        <v>129</v>
      </c>
      <c r="H24" s="154" t="s">
        <v>37</v>
      </c>
      <c r="I24" s="164" t="s">
        <v>127</v>
      </c>
      <c r="J24" s="42"/>
      <c r="K24" s="25" t="s">
        <v>125</v>
      </c>
      <c r="L24" s="160"/>
      <c r="M24" s="158" t="s">
        <v>135</v>
      </c>
      <c r="N24" s="159"/>
      <c r="O24" s="160"/>
      <c r="P24" s="156" t="s">
        <v>129</v>
      </c>
      <c r="Q24" s="154" t="s">
        <v>37</v>
      </c>
      <c r="R24" s="156" t="s">
        <v>126</v>
      </c>
      <c r="S24" s="42"/>
      <c r="T24" s="37" t="s">
        <v>125</v>
      </c>
      <c r="U24" s="25"/>
      <c r="V24" s="158" t="s">
        <v>136</v>
      </c>
      <c r="W24" s="159"/>
      <c r="X24" s="160"/>
      <c r="Y24" s="156" t="s">
        <v>129</v>
      </c>
      <c r="Z24" s="154" t="s">
        <v>37</v>
      </c>
      <c r="AA24" s="156" t="s">
        <v>128</v>
      </c>
      <c r="AB24" s="42"/>
      <c r="AC24" s="37" t="s">
        <v>125</v>
      </c>
      <c r="AD24" s="37"/>
      <c r="AE24" s="158" t="s">
        <v>137</v>
      </c>
      <c r="AF24" s="159"/>
      <c r="AG24" s="160"/>
      <c r="AH24" s="156" t="s">
        <v>129</v>
      </c>
      <c r="AI24" s="154" t="s">
        <v>37</v>
      </c>
      <c r="AJ24" s="156" t="s">
        <v>131</v>
      </c>
      <c r="AK24" s="156" t="s">
        <v>133</v>
      </c>
    </row>
    <row r="25" spans="1:44" ht="57.6" customHeight="1">
      <c r="A25" s="26" t="str">
        <f>'Tabla Resultados FC'!C5</f>
        <v>TPB.1.3</v>
      </c>
      <c r="B25" s="30" t="str">
        <f>'Tabla Resultados FC'!D5</f>
        <v>Refuerzo e implementación de los Servicios Ecosistémicos en el territorio</v>
      </c>
      <c r="C25" s="29">
        <f>100%/4</f>
        <v>0.25</v>
      </c>
      <c r="D25" s="161"/>
      <c r="E25" s="162"/>
      <c r="F25" s="163"/>
      <c r="G25" s="157"/>
      <c r="H25" s="155"/>
      <c r="I25" s="164"/>
      <c r="J25" s="42" t="str">
        <f>B25</f>
        <v>Refuerzo e implementación de los Servicios Ecosistémicos en el territorio</v>
      </c>
      <c r="K25" s="29">
        <f>100%/4</f>
        <v>0.25</v>
      </c>
      <c r="L25" s="163"/>
      <c r="M25" s="161"/>
      <c r="N25" s="162"/>
      <c r="O25" s="163"/>
      <c r="P25" s="157"/>
      <c r="Q25" s="155"/>
      <c r="R25" s="157"/>
      <c r="S25" s="42" t="str">
        <f>B25</f>
        <v>Refuerzo e implementación de los Servicios Ecosistémicos en el territorio</v>
      </c>
      <c r="T25" s="38">
        <f>100%/4</f>
        <v>0.25</v>
      </c>
      <c r="U25" s="29"/>
      <c r="V25" s="161"/>
      <c r="W25" s="162"/>
      <c r="X25" s="163"/>
      <c r="Y25" s="157"/>
      <c r="Z25" s="155"/>
      <c r="AA25" s="157"/>
      <c r="AB25" s="42" t="str">
        <f>J25</f>
        <v>Refuerzo e implementación de los Servicios Ecosistémicos en el territorio</v>
      </c>
      <c r="AC25" s="38">
        <f>100%/4</f>
        <v>0.25</v>
      </c>
      <c r="AD25" s="38"/>
      <c r="AE25" s="161"/>
      <c r="AF25" s="162"/>
      <c r="AG25" s="163"/>
      <c r="AH25" s="157"/>
      <c r="AI25" s="155"/>
      <c r="AJ25" s="157"/>
      <c r="AK25" s="157"/>
    </row>
    <row r="26" spans="1:44">
      <c r="A26" s="6"/>
      <c r="B26" s="6"/>
      <c r="C26" s="6"/>
      <c r="D26" s="9" t="s">
        <v>33</v>
      </c>
      <c r="E26" s="9" t="s">
        <v>34</v>
      </c>
      <c r="F26" s="9" t="s">
        <v>35</v>
      </c>
      <c r="G26" s="6"/>
      <c r="H26" s="6"/>
      <c r="I26" s="6"/>
      <c r="J26" s="6"/>
      <c r="K26" s="6"/>
      <c r="L26" s="6"/>
      <c r="M26" s="9" t="s">
        <v>33</v>
      </c>
      <c r="N26" s="9" t="s">
        <v>34</v>
      </c>
      <c r="O26" s="9" t="s">
        <v>35</v>
      </c>
      <c r="P26" s="6"/>
      <c r="Q26" s="6"/>
      <c r="R26" s="6"/>
      <c r="S26" s="6"/>
      <c r="T26" s="6"/>
      <c r="U26" s="6"/>
      <c r="V26" s="9" t="s">
        <v>33</v>
      </c>
      <c r="W26" s="9" t="s">
        <v>34</v>
      </c>
      <c r="X26" s="9" t="s">
        <v>35</v>
      </c>
      <c r="Y26" s="6"/>
      <c r="Z26" s="6"/>
      <c r="AA26" s="6"/>
      <c r="AB26" s="6"/>
      <c r="AC26" s="6"/>
      <c r="AD26" s="6"/>
      <c r="AE26" s="9" t="s">
        <v>33</v>
      </c>
      <c r="AF26" s="9" t="s">
        <v>34</v>
      </c>
      <c r="AG26" s="9" t="s">
        <v>35</v>
      </c>
      <c r="AH26" s="6"/>
      <c r="AI26" s="6"/>
      <c r="AJ26" s="6"/>
      <c r="AK26" s="6"/>
    </row>
    <row r="27" spans="1:44" s="5" customFormat="1" ht="13.8" hidden="1" customHeight="1">
      <c r="A27" s="6"/>
      <c r="B27" s="6"/>
      <c r="C27" s="35"/>
      <c r="D27" s="10">
        <f>C28*50%</f>
        <v>4.1666666666666664E-2</v>
      </c>
      <c r="E27" s="10">
        <f>C28*75%</f>
        <v>6.25E-2</v>
      </c>
      <c r="F27" s="10">
        <f>C28*100%</f>
        <v>8.3333333333333329E-2</v>
      </c>
      <c r="G27" s="6"/>
      <c r="H27" s="6"/>
      <c r="I27" s="6"/>
      <c r="J27" s="6"/>
      <c r="K27" s="6"/>
      <c r="L27" s="6"/>
      <c r="M27" s="10">
        <f>K28*50%</f>
        <v>4.1666666666666664E-2</v>
      </c>
      <c r="N27" s="10">
        <f>K28*75%</f>
        <v>6.25E-2</v>
      </c>
      <c r="O27" s="10">
        <f>K28*100%</f>
        <v>8.3333333333333329E-2</v>
      </c>
      <c r="P27" s="6"/>
      <c r="Q27" s="6"/>
      <c r="R27" s="6"/>
      <c r="S27" s="6"/>
      <c r="T27" s="35"/>
      <c r="U27" s="6"/>
      <c r="V27" s="10">
        <f>T28*50%</f>
        <v>4.1666666666666664E-2</v>
      </c>
      <c r="W27" s="10">
        <f>T28*75%</f>
        <v>6.25E-2</v>
      </c>
      <c r="X27" s="10">
        <f>T28*100%</f>
        <v>8.3333333333333329E-2</v>
      </c>
      <c r="Y27" s="6"/>
      <c r="Z27" s="6"/>
      <c r="AA27" s="6"/>
      <c r="AB27" s="6"/>
      <c r="AC27" s="6"/>
      <c r="AD27" s="6"/>
      <c r="AE27" s="10">
        <f>AC28*50%</f>
        <v>4.1666666666666664E-2</v>
      </c>
      <c r="AF27" s="10">
        <f>AC28*75%</f>
        <v>6.25E-2</v>
      </c>
      <c r="AG27" s="10">
        <f>AC28*100%</f>
        <v>8.3333333333333329E-2</v>
      </c>
      <c r="AH27" s="6"/>
      <c r="AI27" s="6"/>
      <c r="AJ27" s="6"/>
      <c r="AK27" s="6"/>
      <c r="AN27"/>
      <c r="AO27"/>
      <c r="AP27"/>
      <c r="AQ27"/>
    </row>
    <row r="28" spans="1:44" ht="15.6">
      <c r="A28" s="6"/>
      <c r="B28" s="20" t="s">
        <v>36</v>
      </c>
      <c r="C28" s="8">
        <f>C25/3</f>
        <v>8.3333333333333329E-2</v>
      </c>
      <c r="D28" s="21"/>
      <c r="E28" s="21"/>
      <c r="F28" s="21"/>
      <c r="G28" s="11">
        <v>1</v>
      </c>
      <c r="H28" s="12">
        <f>INDEX(D27:F27,G28)</f>
        <v>4.1666666666666664E-2</v>
      </c>
      <c r="I28" s="13">
        <f>H28</f>
        <v>4.1666666666666664E-2</v>
      </c>
      <c r="J28" s="20" t="s">
        <v>36</v>
      </c>
      <c r="K28" s="8">
        <f>K25/3</f>
        <v>8.3333333333333329E-2</v>
      </c>
      <c r="L28" s="11" t="e">
        <f>IF(#REF!="Sí",1)+IF(#REF!="No",0)</f>
        <v>#REF!</v>
      </c>
      <c r="M28" s="21"/>
      <c r="N28" s="21"/>
      <c r="O28" s="21"/>
      <c r="P28" s="11">
        <v>3</v>
      </c>
      <c r="Q28" s="12">
        <f>INDEX(M27:O27,P28)</f>
        <v>8.3333333333333329E-2</v>
      </c>
      <c r="R28" s="13">
        <f>Q28</f>
        <v>8.3333333333333329E-2</v>
      </c>
      <c r="S28" s="20"/>
      <c r="T28" s="8">
        <f>T25/3</f>
        <v>8.3333333333333329E-2</v>
      </c>
      <c r="U28" s="11" t="e">
        <f>IF(#REF!="Sí",1)+IF(#REF!="No",0)</f>
        <v>#REF!</v>
      </c>
      <c r="V28" s="21"/>
      <c r="W28" s="21"/>
      <c r="X28" s="21"/>
      <c r="Y28" s="11">
        <v>2</v>
      </c>
      <c r="Z28" s="12">
        <f>INDEX(V27:X27,Y28)</f>
        <v>6.25E-2</v>
      </c>
      <c r="AA28" s="13">
        <f>Z28</f>
        <v>6.25E-2</v>
      </c>
      <c r="AB28" s="20" t="s">
        <v>36</v>
      </c>
      <c r="AC28" s="8">
        <f>AC25/3</f>
        <v>8.3333333333333329E-2</v>
      </c>
      <c r="AD28" s="11" t="e">
        <f>IF(#REF!="Sí",1)+IF(#REF!="No",0)</f>
        <v>#REF!</v>
      </c>
      <c r="AE28" s="21"/>
      <c r="AF28" s="21"/>
      <c r="AG28" s="21"/>
      <c r="AH28" s="11">
        <v>3</v>
      </c>
      <c r="AI28" s="12">
        <f>INDEX(AE27:AG27,AH28)</f>
        <v>8.3333333333333329E-2</v>
      </c>
      <c r="AJ28" s="13">
        <f>AI28</f>
        <v>8.3333333333333329E-2</v>
      </c>
      <c r="AK28" s="14"/>
    </row>
    <row r="29" spans="1:44" ht="14.4" hidden="1" customHeight="1">
      <c r="A29" s="6"/>
      <c r="B29" s="19"/>
      <c r="C29" s="28"/>
      <c r="D29" s="10">
        <f>(C30/2)*1</f>
        <v>4.1666666666666664E-2</v>
      </c>
      <c r="E29" s="10">
        <f>(C30/2)*1.5</f>
        <v>6.25E-2</v>
      </c>
      <c r="F29" s="10">
        <f>(C30/2)*2</f>
        <v>8.3333333333333329E-2</v>
      </c>
      <c r="G29" s="17"/>
      <c r="H29" s="17"/>
      <c r="I29" s="18"/>
      <c r="J29" s="28"/>
      <c r="K29" s="28"/>
      <c r="L29" s="19"/>
      <c r="M29" s="10">
        <f>(K30/2)*1</f>
        <v>4.1666666666666664E-2</v>
      </c>
      <c r="N29" s="10">
        <f>(K30/2)*1.5</f>
        <v>6.25E-2</v>
      </c>
      <c r="O29" s="10">
        <f>(K30/2)*2</f>
        <v>8.3333333333333329E-2</v>
      </c>
      <c r="P29" s="17"/>
      <c r="Q29" s="17"/>
      <c r="R29" s="18"/>
      <c r="S29" s="28"/>
      <c r="T29" s="28"/>
      <c r="U29" s="19"/>
      <c r="V29" s="10">
        <f>(R30/2)*1</f>
        <v>4.1666666666666664E-2</v>
      </c>
      <c r="W29" s="10">
        <f>(R30/2)*1.5</f>
        <v>6.25E-2</v>
      </c>
      <c r="X29" s="10">
        <f>(R30/2)*2</f>
        <v>8.3333333333333329E-2</v>
      </c>
      <c r="Y29" s="17"/>
      <c r="Z29" s="17"/>
      <c r="AA29" s="18"/>
      <c r="AB29" s="28"/>
      <c r="AC29" s="28"/>
      <c r="AD29" s="19"/>
      <c r="AE29" s="10">
        <f>(AC30/2)*1</f>
        <v>4.1666666666666664E-2</v>
      </c>
      <c r="AF29" s="10">
        <f>(AC30/2)*1.5</f>
        <v>6.25E-2</v>
      </c>
      <c r="AG29" s="10">
        <f>(AC30/2)*2</f>
        <v>8.3333333333333329E-2</v>
      </c>
      <c r="AH29" s="17"/>
      <c r="AI29" s="17"/>
      <c r="AJ29" s="18"/>
      <c r="AK29" s="6"/>
    </row>
    <row r="30" spans="1:44" ht="15" thickBot="1">
      <c r="A30" s="6"/>
      <c r="B30" s="20" t="s">
        <v>36</v>
      </c>
      <c r="C30" s="8">
        <f>C25/3</f>
        <v>8.3333333333333329E-2</v>
      </c>
      <c r="D30" s="21"/>
      <c r="E30" s="21"/>
      <c r="F30" s="21"/>
      <c r="G30" s="11">
        <v>1</v>
      </c>
      <c r="H30" s="12">
        <f>INDEX(D29:F29,G30)</f>
        <v>4.1666666666666664E-2</v>
      </c>
      <c r="I30" s="13">
        <f>H30</f>
        <v>4.1666666666666664E-2</v>
      </c>
      <c r="J30" s="20" t="s">
        <v>36</v>
      </c>
      <c r="K30" s="8">
        <f>K25/3</f>
        <v>8.3333333333333329E-2</v>
      </c>
      <c r="L30" s="11" t="e">
        <f>IF(#REF!="Sí",1)+IF(#REF!="No",0)</f>
        <v>#REF!</v>
      </c>
      <c r="M30" s="21"/>
      <c r="N30" s="21"/>
      <c r="O30" s="21"/>
      <c r="P30" s="11">
        <v>3</v>
      </c>
      <c r="Q30" s="12">
        <f>INDEX(M29:O29,P30)</f>
        <v>8.3333333333333329E-2</v>
      </c>
      <c r="R30" s="13">
        <f>Q30</f>
        <v>8.3333333333333329E-2</v>
      </c>
      <c r="S30" s="20"/>
      <c r="T30" s="8">
        <f>T25/3</f>
        <v>8.3333333333333329E-2</v>
      </c>
      <c r="U30" s="11" t="e">
        <f>IF(#REF!="Sí",1)+IF(#REF!="No",0)</f>
        <v>#REF!</v>
      </c>
      <c r="V30" s="21"/>
      <c r="W30" s="21"/>
      <c r="X30" s="21"/>
      <c r="Y30" s="11">
        <v>2</v>
      </c>
      <c r="Z30" s="12">
        <f>INDEX(V29:X29,Y30)</f>
        <v>6.25E-2</v>
      </c>
      <c r="AA30" s="13">
        <f>Z30</f>
        <v>6.25E-2</v>
      </c>
      <c r="AB30" s="20" t="s">
        <v>36</v>
      </c>
      <c r="AC30" s="8">
        <f>AC25/3</f>
        <v>8.3333333333333329E-2</v>
      </c>
      <c r="AD30" s="11" t="e">
        <f>IF(#REF!="Sí",1)+IF(#REF!="No",0)</f>
        <v>#REF!</v>
      </c>
      <c r="AE30" s="21"/>
      <c r="AF30" s="21"/>
      <c r="AG30" s="21"/>
      <c r="AH30" s="11">
        <v>3</v>
      </c>
      <c r="AI30" s="12">
        <f>INDEX(AE29:AG29,AH30)</f>
        <v>8.3333333333333329E-2</v>
      </c>
      <c r="AJ30" s="13">
        <f>AI30</f>
        <v>8.3333333333333329E-2</v>
      </c>
      <c r="AK30" s="6"/>
    </row>
    <row r="31" spans="1:44" ht="14.4" hidden="1" customHeight="1" thickBot="1">
      <c r="A31" s="6"/>
      <c r="B31" s="19"/>
      <c r="C31" s="28"/>
      <c r="D31" s="10">
        <f>(C32/2)*1</f>
        <v>4.1666666666666664E-2</v>
      </c>
      <c r="E31" s="10">
        <f>(C32/2)*1.5</f>
        <v>6.25E-2</v>
      </c>
      <c r="F31" s="10">
        <f>(C32/2)*2</f>
        <v>8.3333333333333329E-2</v>
      </c>
      <c r="G31" s="17"/>
      <c r="H31" s="17"/>
      <c r="I31" s="18"/>
      <c r="J31" s="28"/>
      <c r="K31" s="28"/>
      <c r="L31" s="19"/>
      <c r="M31" s="10">
        <f>(K32/2)*1</f>
        <v>4.1666666666666664E-2</v>
      </c>
      <c r="N31" s="10">
        <f>(K32/2)*1.5</f>
        <v>6.25E-2</v>
      </c>
      <c r="O31" s="10">
        <f>(K32/2)*2</f>
        <v>8.3333333333333329E-2</v>
      </c>
      <c r="P31" s="17"/>
      <c r="Q31" s="17"/>
      <c r="R31" s="18"/>
      <c r="S31" s="28"/>
      <c r="T31" s="28"/>
      <c r="U31" s="19"/>
      <c r="V31" s="10">
        <f>(R32/2)*1</f>
        <v>4.1666666666666664E-2</v>
      </c>
      <c r="W31" s="10">
        <f>(R32/2)*1.5</f>
        <v>6.25E-2</v>
      </c>
      <c r="X31" s="10">
        <f>(R32/2)*2</f>
        <v>8.3333333333333329E-2</v>
      </c>
      <c r="Y31" s="17"/>
      <c r="Z31" s="17"/>
      <c r="AA31" s="18"/>
      <c r="AB31" s="28"/>
      <c r="AC31" s="28"/>
      <c r="AD31" s="19"/>
      <c r="AE31" s="10">
        <f>(AC32/2)*1</f>
        <v>4.1666666666666664E-2</v>
      </c>
      <c r="AF31" s="10">
        <f>(AC32/2)*1.5</f>
        <v>6.25E-2</v>
      </c>
      <c r="AG31" s="10">
        <f>(AC32/2)*2</f>
        <v>8.3333333333333329E-2</v>
      </c>
      <c r="AH31" s="17"/>
      <c r="AI31" s="17"/>
      <c r="AJ31" s="18"/>
      <c r="AK31" s="6"/>
    </row>
    <row r="32" spans="1:44" ht="15" thickBot="1">
      <c r="A32" s="6"/>
      <c r="B32" s="20" t="s">
        <v>36</v>
      </c>
      <c r="C32" s="8">
        <f>C25/3</f>
        <v>8.3333333333333329E-2</v>
      </c>
      <c r="D32" s="21"/>
      <c r="E32" s="21"/>
      <c r="F32" s="21"/>
      <c r="G32" s="11">
        <v>1</v>
      </c>
      <c r="H32" s="12">
        <f>INDEX(D31:F31,G32)</f>
        <v>4.1666666666666664E-2</v>
      </c>
      <c r="I32" s="13">
        <f>H32</f>
        <v>4.1666666666666664E-2</v>
      </c>
      <c r="J32" s="20" t="s">
        <v>36</v>
      </c>
      <c r="K32" s="8">
        <f>K25/3</f>
        <v>8.3333333333333329E-2</v>
      </c>
      <c r="L32" s="11" t="e">
        <f>IF(#REF!="Sí",1)+IF(#REF!="No",0)</f>
        <v>#REF!</v>
      </c>
      <c r="M32" s="21"/>
      <c r="N32" s="21"/>
      <c r="O32" s="21"/>
      <c r="P32" s="11">
        <v>3</v>
      </c>
      <c r="Q32" s="12">
        <f>INDEX(M31:O31,P32)</f>
        <v>8.3333333333333329E-2</v>
      </c>
      <c r="R32" s="13">
        <f>Q32</f>
        <v>8.3333333333333329E-2</v>
      </c>
      <c r="S32" s="20"/>
      <c r="T32" s="8">
        <f>T25/3</f>
        <v>8.3333333333333329E-2</v>
      </c>
      <c r="U32" s="11" t="e">
        <f>IF(#REF!="Sí",1)+IF(#REF!="No",0)</f>
        <v>#REF!</v>
      </c>
      <c r="V32" s="21"/>
      <c r="W32" s="21"/>
      <c r="X32" s="21"/>
      <c r="Y32" s="11">
        <v>2</v>
      </c>
      <c r="Z32" s="12">
        <f>INDEX(V31:X31,Y32)</f>
        <v>6.25E-2</v>
      </c>
      <c r="AA32" s="13">
        <f>Z32</f>
        <v>6.25E-2</v>
      </c>
      <c r="AB32" s="20" t="s">
        <v>36</v>
      </c>
      <c r="AC32" s="8">
        <f>AC25/3</f>
        <v>8.3333333333333329E-2</v>
      </c>
      <c r="AD32" s="11" t="e">
        <f>IF(#REF!="Sí",1)+IF(#REF!="No",0)</f>
        <v>#REF!</v>
      </c>
      <c r="AE32" s="21"/>
      <c r="AF32" s="21"/>
      <c r="AG32" s="21"/>
      <c r="AH32" s="11">
        <v>3</v>
      </c>
      <c r="AI32" s="33">
        <f>INDEX(AE31:AG31,AH32)</f>
        <v>8.3333333333333329E-2</v>
      </c>
      <c r="AJ32" s="13">
        <f>AI32</f>
        <v>8.3333333333333329E-2</v>
      </c>
      <c r="AK32" s="15">
        <f>SUM(I33,R33,AA33,AJ33)</f>
        <v>0.8125</v>
      </c>
    </row>
    <row r="33" spans="1:37" s="5" customFormat="1" ht="14.4" customHeight="1">
      <c r="A33" s="6"/>
      <c r="B33" s="28"/>
      <c r="C33" s="34">
        <f>SUM(C28:C32)</f>
        <v>0.25</v>
      </c>
      <c r="D33" s="28"/>
      <c r="E33" s="28"/>
      <c r="F33" s="28"/>
      <c r="G33" s="28"/>
      <c r="H33" s="28"/>
      <c r="I33" s="34">
        <f>I28+I30+I32</f>
        <v>0.125</v>
      </c>
      <c r="J33" s="28"/>
      <c r="K33" s="34">
        <f>SUM(K28:K32)</f>
        <v>0.25</v>
      </c>
      <c r="L33"/>
      <c r="M33"/>
      <c r="N33"/>
      <c r="O33"/>
      <c r="P33"/>
      <c r="Q33"/>
      <c r="R33" s="34">
        <f>R28+R30+R32</f>
        <v>0.25</v>
      </c>
      <c r="S33" s="28"/>
      <c r="T33" s="34">
        <f>SUM(T28:T32)</f>
        <v>0.25</v>
      </c>
      <c r="U33" s="34" t="e">
        <f>SUM(U28:U32)</f>
        <v>#REF!</v>
      </c>
      <c r="V33"/>
      <c r="W33"/>
      <c r="X33"/>
      <c r="Y33"/>
      <c r="Z33"/>
      <c r="AA33" s="34">
        <f>AA28+AA30+AA32</f>
        <v>0.1875</v>
      </c>
      <c r="AB33" s="28"/>
      <c r="AC33" s="34">
        <f>SUM(AC28:AC32)</f>
        <v>0.25</v>
      </c>
      <c r="AD33"/>
      <c r="AE33"/>
      <c r="AF33"/>
      <c r="AG33"/>
      <c r="AH33"/>
      <c r="AI33"/>
      <c r="AJ33" s="34">
        <f>AJ28+AJ30+AJ32</f>
        <v>0.25</v>
      </c>
      <c r="AK33" s="6"/>
    </row>
    <row r="35" spans="1:37" ht="28.8" customHeight="1">
      <c r="A35" s="6"/>
      <c r="B35" s="6"/>
      <c r="C35" s="25" t="s">
        <v>125</v>
      </c>
      <c r="D35" s="158" t="s">
        <v>134</v>
      </c>
      <c r="E35" s="159"/>
      <c r="F35" s="160"/>
      <c r="G35" s="156" t="s">
        <v>129</v>
      </c>
      <c r="H35" s="154" t="s">
        <v>37</v>
      </c>
      <c r="I35" s="164" t="s">
        <v>127</v>
      </c>
      <c r="J35" s="42"/>
      <c r="K35" s="25" t="s">
        <v>125</v>
      </c>
      <c r="L35" s="160"/>
      <c r="M35" s="158" t="s">
        <v>135</v>
      </c>
      <c r="N35" s="159"/>
      <c r="O35" s="160"/>
      <c r="P35" s="156" t="s">
        <v>129</v>
      </c>
      <c r="Q35" s="154" t="s">
        <v>37</v>
      </c>
      <c r="R35" s="156" t="s">
        <v>126</v>
      </c>
      <c r="S35" s="42"/>
      <c r="T35" s="37" t="s">
        <v>125</v>
      </c>
      <c r="U35" s="25"/>
      <c r="V35" s="158" t="s">
        <v>136</v>
      </c>
      <c r="W35" s="159"/>
      <c r="X35" s="160"/>
      <c r="Y35" s="156" t="s">
        <v>129</v>
      </c>
      <c r="Z35" s="154" t="s">
        <v>37</v>
      </c>
      <c r="AA35" s="156" t="s">
        <v>128</v>
      </c>
      <c r="AB35" s="42"/>
      <c r="AC35" s="37" t="s">
        <v>125</v>
      </c>
      <c r="AD35" s="37"/>
      <c r="AE35" s="158" t="s">
        <v>137</v>
      </c>
      <c r="AF35" s="159"/>
      <c r="AG35" s="160"/>
      <c r="AH35" s="156" t="s">
        <v>129</v>
      </c>
      <c r="AI35" s="154" t="s">
        <v>37</v>
      </c>
      <c r="AJ35" s="156" t="s">
        <v>131</v>
      </c>
      <c r="AK35" s="156" t="s">
        <v>133</v>
      </c>
    </row>
    <row r="36" spans="1:37" ht="57.6" customHeight="1">
      <c r="A36" s="26" t="str">
        <f>'Tabla Resultados FC'!C6</f>
        <v>TPB.2.1</v>
      </c>
      <c r="B36" s="30" t="str">
        <f>'Tabla Resultados FC'!D6</f>
        <v>Recuperación, puesta en valor y utilización de técnicas tradicionales para la gestión sostenible de los recursos naturales</v>
      </c>
      <c r="C36" s="29">
        <f>100%/4</f>
        <v>0.25</v>
      </c>
      <c r="D36" s="161"/>
      <c r="E36" s="162"/>
      <c r="F36" s="163"/>
      <c r="G36" s="157"/>
      <c r="H36" s="155"/>
      <c r="I36" s="164"/>
      <c r="J36" s="42" t="str">
        <f>B36</f>
        <v>Recuperación, puesta en valor y utilización de técnicas tradicionales para la gestión sostenible de los recursos naturales</v>
      </c>
      <c r="K36" s="29">
        <f>100%/4</f>
        <v>0.25</v>
      </c>
      <c r="L36" s="163"/>
      <c r="M36" s="161"/>
      <c r="N36" s="162"/>
      <c r="O36" s="163"/>
      <c r="P36" s="157"/>
      <c r="Q36" s="155"/>
      <c r="R36" s="157"/>
      <c r="S36" s="42" t="str">
        <f>B36</f>
        <v>Recuperación, puesta en valor y utilización de técnicas tradicionales para la gestión sostenible de los recursos naturales</v>
      </c>
      <c r="T36" s="38">
        <f>100%/4</f>
        <v>0.25</v>
      </c>
      <c r="U36" s="29"/>
      <c r="V36" s="161"/>
      <c r="W36" s="162"/>
      <c r="X36" s="163"/>
      <c r="Y36" s="157"/>
      <c r="Z36" s="155"/>
      <c r="AA36" s="157"/>
      <c r="AB36" s="42" t="str">
        <f>J36</f>
        <v>Recuperación, puesta en valor y utilización de técnicas tradicionales para la gestión sostenible de los recursos naturales</v>
      </c>
      <c r="AC36" s="38">
        <f>100%/4</f>
        <v>0.25</v>
      </c>
      <c r="AD36" s="38"/>
      <c r="AE36" s="161"/>
      <c r="AF36" s="162"/>
      <c r="AG36" s="163"/>
      <c r="AH36" s="157"/>
      <c r="AI36" s="155"/>
      <c r="AJ36" s="157"/>
      <c r="AK36" s="157"/>
    </row>
    <row r="37" spans="1:37">
      <c r="A37" s="6"/>
      <c r="B37" s="6"/>
      <c r="C37" s="6"/>
      <c r="D37" s="9" t="s">
        <v>33</v>
      </c>
      <c r="E37" s="9" t="s">
        <v>34</v>
      </c>
      <c r="F37" s="9" t="s">
        <v>35</v>
      </c>
      <c r="G37" s="6"/>
      <c r="H37" s="6"/>
      <c r="I37" s="6"/>
      <c r="J37" s="6"/>
      <c r="K37" s="6"/>
      <c r="L37" s="6"/>
      <c r="M37" s="9" t="s">
        <v>33</v>
      </c>
      <c r="N37" s="9" t="s">
        <v>34</v>
      </c>
      <c r="O37" s="9" t="s">
        <v>35</v>
      </c>
      <c r="P37" s="6"/>
      <c r="Q37" s="6"/>
      <c r="R37" s="6"/>
      <c r="S37" s="6"/>
      <c r="T37" s="6"/>
      <c r="U37" s="6"/>
      <c r="V37" s="9" t="s">
        <v>33</v>
      </c>
      <c r="W37" s="9" t="s">
        <v>34</v>
      </c>
      <c r="X37" s="9" t="s">
        <v>35</v>
      </c>
      <c r="Y37" s="6"/>
      <c r="Z37" s="6"/>
      <c r="AA37" s="6"/>
      <c r="AB37" s="6"/>
      <c r="AC37" s="6"/>
      <c r="AD37" s="6"/>
      <c r="AE37" s="9" t="s">
        <v>33</v>
      </c>
      <c r="AF37" s="9" t="s">
        <v>34</v>
      </c>
      <c r="AG37" s="9" t="s">
        <v>35</v>
      </c>
      <c r="AH37" s="6"/>
      <c r="AI37" s="6"/>
      <c r="AJ37" s="6"/>
      <c r="AK37" s="6"/>
    </row>
    <row r="38" spans="1:37" s="5" customFormat="1" ht="13.8" hidden="1" customHeight="1">
      <c r="A38" s="6"/>
      <c r="B38" s="6"/>
      <c r="C38" s="35"/>
      <c r="D38" s="10">
        <f>C39*50%</f>
        <v>4.1666666666666664E-2</v>
      </c>
      <c r="E38" s="10">
        <f>C39*75%</f>
        <v>6.25E-2</v>
      </c>
      <c r="F38" s="10">
        <f>C39*100%</f>
        <v>8.3333333333333329E-2</v>
      </c>
      <c r="G38" s="6"/>
      <c r="H38" s="6"/>
      <c r="I38" s="6"/>
      <c r="J38" s="6"/>
      <c r="K38" s="6"/>
      <c r="L38" s="6"/>
      <c r="M38" s="10">
        <f>K39*50%</f>
        <v>4.1666666666666664E-2</v>
      </c>
      <c r="N38" s="10">
        <f>K39*75%</f>
        <v>6.25E-2</v>
      </c>
      <c r="O38" s="10">
        <f>K39*100%</f>
        <v>8.3333333333333329E-2</v>
      </c>
      <c r="P38" s="6"/>
      <c r="Q38" s="6"/>
      <c r="R38" s="6"/>
      <c r="S38" s="6"/>
      <c r="T38" s="35"/>
      <c r="U38" s="6"/>
      <c r="V38" s="10">
        <f>T39*50%</f>
        <v>4.1666666666666664E-2</v>
      </c>
      <c r="W38" s="10">
        <f>T39*75%</f>
        <v>6.25E-2</v>
      </c>
      <c r="X38" s="10">
        <f>T39*100%</f>
        <v>8.3333333333333329E-2</v>
      </c>
      <c r="Y38" s="6"/>
      <c r="Z38" s="6"/>
      <c r="AA38" s="6"/>
      <c r="AB38" s="6"/>
      <c r="AC38" s="6"/>
      <c r="AD38" s="6"/>
      <c r="AE38" s="10">
        <f>AC39*50%</f>
        <v>4.1666666666666664E-2</v>
      </c>
      <c r="AF38" s="10">
        <f>AC39*75%</f>
        <v>6.25E-2</v>
      </c>
      <c r="AG38" s="10">
        <f>AC39*100%</f>
        <v>8.3333333333333329E-2</v>
      </c>
      <c r="AH38" s="6"/>
      <c r="AI38" s="6"/>
      <c r="AJ38" s="6"/>
      <c r="AK38" s="6"/>
    </row>
    <row r="39" spans="1:37" ht="15.6">
      <c r="A39" s="6"/>
      <c r="B39" s="20" t="s">
        <v>36</v>
      </c>
      <c r="C39" s="8">
        <f>C36/3</f>
        <v>8.3333333333333329E-2</v>
      </c>
      <c r="D39" s="21"/>
      <c r="E39" s="21"/>
      <c r="F39" s="21"/>
      <c r="G39" s="11">
        <v>1</v>
      </c>
      <c r="H39" s="12">
        <f>INDEX(D38:F38,G39)</f>
        <v>4.1666666666666664E-2</v>
      </c>
      <c r="I39" s="13">
        <f>H39</f>
        <v>4.1666666666666664E-2</v>
      </c>
      <c r="J39" s="20" t="s">
        <v>36</v>
      </c>
      <c r="K39" s="8">
        <f>K36/3</f>
        <v>8.3333333333333329E-2</v>
      </c>
      <c r="L39" s="11" t="e">
        <f>IF(#REF!="Sí",1)+IF(#REF!="No",0)</f>
        <v>#REF!</v>
      </c>
      <c r="M39" s="21"/>
      <c r="N39" s="21"/>
      <c r="O39" s="21"/>
      <c r="P39" s="11">
        <v>3</v>
      </c>
      <c r="Q39" s="12">
        <f>INDEX(M38:O38,P39)</f>
        <v>8.3333333333333329E-2</v>
      </c>
      <c r="R39" s="13">
        <f>Q39</f>
        <v>8.3333333333333329E-2</v>
      </c>
      <c r="S39" s="20"/>
      <c r="T39" s="8">
        <f>T36/3</f>
        <v>8.3333333333333329E-2</v>
      </c>
      <c r="U39" s="11" t="e">
        <f>IF(#REF!="Sí",1)+IF(#REF!="No",0)</f>
        <v>#REF!</v>
      </c>
      <c r="V39" s="21"/>
      <c r="W39" s="21"/>
      <c r="X39" s="21"/>
      <c r="Y39" s="11">
        <v>3</v>
      </c>
      <c r="Z39" s="12">
        <f>INDEX(V38:X38,Y39)</f>
        <v>8.3333333333333329E-2</v>
      </c>
      <c r="AA39" s="13">
        <f>Z39</f>
        <v>8.3333333333333329E-2</v>
      </c>
      <c r="AB39" s="20" t="s">
        <v>36</v>
      </c>
      <c r="AC39" s="8">
        <f>AC36/3</f>
        <v>8.3333333333333329E-2</v>
      </c>
      <c r="AD39" s="11" t="e">
        <f>IF(#REF!="Sí",1)+IF(#REF!="No",0)</f>
        <v>#REF!</v>
      </c>
      <c r="AE39" s="21"/>
      <c r="AF39" s="21"/>
      <c r="AG39" s="21"/>
      <c r="AH39" s="11">
        <v>3</v>
      </c>
      <c r="AI39" s="12">
        <f>INDEX(AE38:AG38,AH39)</f>
        <v>8.3333333333333329E-2</v>
      </c>
      <c r="AJ39" s="13">
        <f>AI39</f>
        <v>8.3333333333333329E-2</v>
      </c>
      <c r="AK39" s="14"/>
    </row>
    <row r="40" spans="1:37" ht="14.4" hidden="1" customHeight="1">
      <c r="A40" s="6"/>
      <c r="B40" s="19"/>
      <c r="C40" s="28"/>
      <c r="D40" s="10">
        <f>(C41/2)*1</f>
        <v>4.1666666666666664E-2</v>
      </c>
      <c r="E40" s="10">
        <f>(C41/2)*1.5</f>
        <v>6.25E-2</v>
      </c>
      <c r="F40" s="10">
        <f>(C41/2)*2</f>
        <v>8.3333333333333329E-2</v>
      </c>
      <c r="G40" s="17"/>
      <c r="H40" s="17"/>
      <c r="I40" s="18"/>
      <c r="J40" s="28"/>
      <c r="K40" s="28"/>
      <c r="L40" s="19"/>
      <c r="M40" s="10">
        <f>(K41/2)*1</f>
        <v>4.1666666666666664E-2</v>
      </c>
      <c r="N40" s="10">
        <f>(K41/2)*1.5</f>
        <v>6.25E-2</v>
      </c>
      <c r="O40" s="10">
        <f>(K41/2)*2</f>
        <v>8.3333333333333329E-2</v>
      </c>
      <c r="P40" s="17"/>
      <c r="Q40" s="17"/>
      <c r="R40" s="18"/>
      <c r="S40" s="28"/>
      <c r="T40" s="28"/>
      <c r="U40" s="19"/>
      <c r="V40" s="10">
        <f>(R41/2)*1</f>
        <v>4.1666666666666664E-2</v>
      </c>
      <c r="W40" s="10">
        <f>(R41/2)*1.5</f>
        <v>6.25E-2</v>
      </c>
      <c r="X40" s="10">
        <f>(R41/2)*2</f>
        <v>8.3333333333333329E-2</v>
      </c>
      <c r="Y40" s="17"/>
      <c r="Z40" s="17"/>
      <c r="AA40" s="18"/>
      <c r="AB40" s="28"/>
      <c r="AC40" s="28"/>
      <c r="AD40" s="19"/>
      <c r="AE40" s="10">
        <f>(AC41/2)*1</f>
        <v>4.1666666666666664E-2</v>
      </c>
      <c r="AF40" s="10">
        <f>(AC41/2)*1.5</f>
        <v>6.25E-2</v>
      </c>
      <c r="AG40" s="10">
        <f>(AC41/2)*2</f>
        <v>8.3333333333333329E-2</v>
      </c>
      <c r="AH40" s="17"/>
      <c r="AI40" s="17"/>
      <c r="AJ40" s="18"/>
      <c r="AK40" s="6"/>
    </row>
    <row r="41" spans="1:37" ht="15" thickBot="1">
      <c r="A41" s="6"/>
      <c r="B41" s="20" t="s">
        <v>36</v>
      </c>
      <c r="C41" s="8">
        <f>C36/3</f>
        <v>8.3333333333333329E-2</v>
      </c>
      <c r="D41" s="21"/>
      <c r="E41" s="21"/>
      <c r="F41" s="21"/>
      <c r="G41" s="11">
        <v>1</v>
      </c>
      <c r="H41" s="12">
        <f>INDEX(D40:F40,G41)</f>
        <v>4.1666666666666664E-2</v>
      </c>
      <c r="I41" s="13">
        <f>H41</f>
        <v>4.1666666666666664E-2</v>
      </c>
      <c r="J41" s="20" t="s">
        <v>36</v>
      </c>
      <c r="K41" s="8">
        <f>K36/3</f>
        <v>8.3333333333333329E-2</v>
      </c>
      <c r="L41" s="11" t="e">
        <f>IF(#REF!="Sí",1)+IF(#REF!="No",0)</f>
        <v>#REF!</v>
      </c>
      <c r="M41" s="21"/>
      <c r="N41" s="21"/>
      <c r="O41" s="21"/>
      <c r="P41" s="11">
        <v>3</v>
      </c>
      <c r="Q41" s="12">
        <f>INDEX(M40:O40,P41)</f>
        <v>8.3333333333333329E-2</v>
      </c>
      <c r="R41" s="13">
        <f>Q41</f>
        <v>8.3333333333333329E-2</v>
      </c>
      <c r="S41" s="20"/>
      <c r="T41" s="8">
        <f>T36/3</f>
        <v>8.3333333333333329E-2</v>
      </c>
      <c r="U41" s="11" t="e">
        <f>IF(#REF!="Sí",1)+IF(#REF!="No",0)</f>
        <v>#REF!</v>
      </c>
      <c r="V41" s="21"/>
      <c r="W41" s="21"/>
      <c r="X41" s="21"/>
      <c r="Y41" s="11">
        <v>3</v>
      </c>
      <c r="Z41" s="12">
        <f>INDEX(V40:X40,Y41)</f>
        <v>8.3333333333333329E-2</v>
      </c>
      <c r="AA41" s="13">
        <f>Z41</f>
        <v>8.3333333333333329E-2</v>
      </c>
      <c r="AB41" s="20" t="s">
        <v>36</v>
      </c>
      <c r="AC41" s="8">
        <f>AC36/3</f>
        <v>8.3333333333333329E-2</v>
      </c>
      <c r="AD41" s="11" t="e">
        <f>IF(#REF!="Sí",1)+IF(#REF!="No",0)</f>
        <v>#REF!</v>
      </c>
      <c r="AE41" s="21"/>
      <c r="AF41" s="21"/>
      <c r="AG41" s="21"/>
      <c r="AH41" s="11">
        <v>3</v>
      </c>
      <c r="AI41" s="12">
        <f>INDEX(AE40:AG40,AH41)</f>
        <v>8.3333333333333329E-2</v>
      </c>
      <c r="AJ41" s="13">
        <f>AI41</f>
        <v>8.3333333333333329E-2</v>
      </c>
      <c r="AK41" s="6"/>
    </row>
    <row r="42" spans="1:37" ht="14.4" hidden="1" customHeight="1" thickBot="1">
      <c r="A42" s="6"/>
      <c r="B42" s="19"/>
      <c r="C42" s="28"/>
      <c r="D42" s="10">
        <f>(C43/2)*1</f>
        <v>4.1666666666666664E-2</v>
      </c>
      <c r="E42" s="10">
        <f>(C43/2)*1.5</f>
        <v>6.25E-2</v>
      </c>
      <c r="F42" s="10">
        <f>(C43/2)*2</f>
        <v>8.3333333333333329E-2</v>
      </c>
      <c r="G42" s="17"/>
      <c r="H42" s="17"/>
      <c r="I42" s="18"/>
      <c r="J42" s="28"/>
      <c r="K42" s="28"/>
      <c r="L42" s="19"/>
      <c r="M42" s="10">
        <f>(K43/2)*1</f>
        <v>4.1666666666666664E-2</v>
      </c>
      <c r="N42" s="10">
        <f>(K43/2)*1.5</f>
        <v>6.25E-2</v>
      </c>
      <c r="O42" s="10">
        <f>(K43/2)*2</f>
        <v>8.3333333333333329E-2</v>
      </c>
      <c r="P42" s="17"/>
      <c r="Q42" s="17"/>
      <c r="R42" s="18"/>
      <c r="S42" s="28"/>
      <c r="T42" s="28"/>
      <c r="U42" s="19"/>
      <c r="V42" s="10">
        <f>(R43/2)*1</f>
        <v>4.1666666666666664E-2</v>
      </c>
      <c r="W42" s="10">
        <f>(R43/2)*1.5</f>
        <v>6.25E-2</v>
      </c>
      <c r="X42" s="10">
        <f>(R43/2)*2</f>
        <v>8.3333333333333329E-2</v>
      </c>
      <c r="Y42" s="17"/>
      <c r="Z42" s="17"/>
      <c r="AA42" s="18"/>
      <c r="AB42" s="28"/>
      <c r="AC42" s="28"/>
      <c r="AD42" s="19"/>
      <c r="AE42" s="10">
        <f>(AC43/2)*1</f>
        <v>4.1666666666666664E-2</v>
      </c>
      <c r="AF42" s="10">
        <f>(AC43/2)*1.5</f>
        <v>6.25E-2</v>
      </c>
      <c r="AG42" s="10">
        <f>(AC43/2)*2</f>
        <v>8.3333333333333329E-2</v>
      </c>
      <c r="AH42" s="17"/>
      <c r="AI42" s="17"/>
      <c r="AJ42" s="18"/>
      <c r="AK42" s="6"/>
    </row>
    <row r="43" spans="1:37" ht="15" thickBot="1">
      <c r="A43" s="6"/>
      <c r="B43" s="20" t="s">
        <v>36</v>
      </c>
      <c r="C43" s="8">
        <f>C36/3</f>
        <v>8.3333333333333329E-2</v>
      </c>
      <c r="D43" s="21"/>
      <c r="E43" s="21"/>
      <c r="F43" s="21"/>
      <c r="G43" s="11">
        <v>1</v>
      </c>
      <c r="H43" s="12">
        <f>INDEX(D42:F42,G43)</f>
        <v>4.1666666666666664E-2</v>
      </c>
      <c r="I43" s="13">
        <f>H43</f>
        <v>4.1666666666666664E-2</v>
      </c>
      <c r="J43" s="20" t="s">
        <v>36</v>
      </c>
      <c r="K43" s="8">
        <f>K36/3</f>
        <v>8.3333333333333329E-2</v>
      </c>
      <c r="L43" s="11" t="e">
        <f>IF(#REF!="Sí",1)+IF(#REF!="No",0)</f>
        <v>#REF!</v>
      </c>
      <c r="M43" s="21"/>
      <c r="N43" s="21"/>
      <c r="O43" s="21"/>
      <c r="P43" s="11">
        <v>3</v>
      </c>
      <c r="Q43" s="12">
        <f>INDEX(M42:O42,P43)</f>
        <v>8.3333333333333329E-2</v>
      </c>
      <c r="R43" s="13">
        <f>Q43</f>
        <v>8.3333333333333329E-2</v>
      </c>
      <c r="S43" s="20"/>
      <c r="T43" s="8">
        <f>T36/3</f>
        <v>8.3333333333333329E-2</v>
      </c>
      <c r="U43" s="11" t="e">
        <f>IF(#REF!="Sí",1)+IF(#REF!="No",0)</f>
        <v>#REF!</v>
      </c>
      <c r="V43" s="21"/>
      <c r="W43" s="21"/>
      <c r="X43" s="21"/>
      <c r="Y43" s="11">
        <v>3</v>
      </c>
      <c r="Z43" s="12">
        <f>INDEX(V42:X42,Y43)</f>
        <v>8.3333333333333329E-2</v>
      </c>
      <c r="AA43" s="13">
        <f>Z43</f>
        <v>8.3333333333333329E-2</v>
      </c>
      <c r="AB43" s="20" t="s">
        <v>36</v>
      </c>
      <c r="AC43" s="8">
        <f>AC36/3</f>
        <v>8.3333333333333329E-2</v>
      </c>
      <c r="AD43" s="11" t="e">
        <f>IF(#REF!="Sí",1)+IF(#REF!="No",0)</f>
        <v>#REF!</v>
      </c>
      <c r="AE43" s="21"/>
      <c r="AF43" s="21"/>
      <c r="AG43" s="21"/>
      <c r="AH43" s="11">
        <v>3</v>
      </c>
      <c r="AI43" s="33">
        <f>INDEX(AE42:AG42,AH43)</f>
        <v>8.3333333333333329E-2</v>
      </c>
      <c r="AJ43" s="13">
        <f>AI43</f>
        <v>8.3333333333333329E-2</v>
      </c>
      <c r="AK43" s="15">
        <f>SUM(I44,R44,AA44,AJ44)</f>
        <v>0.875</v>
      </c>
    </row>
    <row r="44" spans="1:37" s="5" customFormat="1" ht="14.4" customHeight="1">
      <c r="A44" s="6"/>
      <c r="B44" s="28"/>
      <c r="C44" s="34">
        <f>SUM(C39:C43)</f>
        <v>0.25</v>
      </c>
      <c r="D44" s="28"/>
      <c r="E44" s="28"/>
      <c r="F44" s="28"/>
      <c r="G44" s="28"/>
      <c r="H44" s="28"/>
      <c r="I44" s="34">
        <f>I39+I41+I43</f>
        <v>0.125</v>
      </c>
      <c r="J44" s="28"/>
      <c r="K44" s="34">
        <f>SUM(K39:K43)</f>
        <v>0.25</v>
      </c>
      <c r="L44"/>
      <c r="M44"/>
      <c r="N44"/>
      <c r="O44"/>
      <c r="P44"/>
      <c r="Q44"/>
      <c r="R44" s="34">
        <f>R39+R41+R43</f>
        <v>0.25</v>
      </c>
      <c r="S44" s="28"/>
      <c r="T44" s="34">
        <f>SUM(T39:T43)</f>
        <v>0.25</v>
      </c>
      <c r="U44" s="34" t="e">
        <f>SUM(U39:U43)</f>
        <v>#REF!</v>
      </c>
      <c r="V44"/>
      <c r="W44"/>
      <c r="X44"/>
      <c r="Y44"/>
      <c r="Z44"/>
      <c r="AA44" s="34">
        <f>AA39+AA41+AA43</f>
        <v>0.25</v>
      </c>
      <c r="AB44" s="28"/>
      <c r="AC44" s="34">
        <f>SUM(AC39:AC43)</f>
        <v>0.25</v>
      </c>
      <c r="AD44"/>
      <c r="AE44"/>
      <c r="AF44"/>
      <c r="AG44"/>
      <c r="AH44"/>
      <c r="AI44"/>
      <c r="AJ44" s="34">
        <f>AJ39+AJ41+AJ43</f>
        <v>0.25</v>
      </c>
      <c r="AK44" s="6"/>
    </row>
    <row r="46" spans="1:37" ht="28.8" customHeight="1">
      <c r="A46" s="6"/>
      <c r="B46" s="6"/>
      <c r="C46" s="25" t="s">
        <v>125</v>
      </c>
      <c r="D46" s="158" t="s">
        <v>134</v>
      </c>
      <c r="E46" s="159"/>
      <c r="F46" s="160"/>
      <c r="G46" s="156" t="s">
        <v>129</v>
      </c>
      <c r="H46" s="154" t="s">
        <v>37</v>
      </c>
      <c r="I46" s="164" t="s">
        <v>127</v>
      </c>
      <c r="J46" s="42"/>
      <c r="K46" s="25" t="s">
        <v>125</v>
      </c>
      <c r="L46" s="160"/>
      <c r="M46" s="158" t="s">
        <v>135</v>
      </c>
      <c r="N46" s="159"/>
      <c r="O46" s="160"/>
      <c r="P46" s="156" t="s">
        <v>129</v>
      </c>
      <c r="Q46" s="154" t="s">
        <v>37</v>
      </c>
      <c r="R46" s="156" t="s">
        <v>126</v>
      </c>
      <c r="S46" s="42"/>
      <c r="T46" s="37" t="s">
        <v>125</v>
      </c>
      <c r="U46" s="25"/>
      <c r="V46" s="158" t="s">
        <v>136</v>
      </c>
      <c r="W46" s="159"/>
      <c r="X46" s="160"/>
      <c r="Y46" s="156" t="s">
        <v>129</v>
      </c>
      <c r="Z46" s="154" t="s">
        <v>37</v>
      </c>
      <c r="AA46" s="156" t="s">
        <v>128</v>
      </c>
      <c r="AB46" s="42"/>
      <c r="AC46" s="37" t="s">
        <v>125</v>
      </c>
      <c r="AD46" s="37"/>
      <c r="AE46" s="158" t="s">
        <v>137</v>
      </c>
      <c r="AF46" s="159"/>
      <c r="AG46" s="160"/>
      <c r="AH46" s="156" t="s">
        <v>129</v>
      </c>
      <c r="AI46" s="154" t="s">
        <v>37</v>
      </c>
      <c r="AJ46" s="156" t="s">
        <v>131</v>
      </c>
      <c r="AK46" s="156" t="s">
        <v>133</v>
      </c>
    </row>
    <row r="47" spans="1:37" ht="46.2" customHeight="1">
      <c r="A47" s="26" t="str">
        <f>'Tabla Resultados FC'!C7</f>
        <v>TPB.3.1</v>
      </c>
      <c r="B47" s="30" t="str">
        <f>'Tabla Resultados FC'!D7</f>
        <v>Potenciación de las actividades primarias, impulsando la eficiencia de recursos,  manejo ecológico sostenible y la soberanía alimentaria</v>
      </c>
      <c r="C47" s="29">
        <f>100%/4</f>
        <v>0.25</v>
      </c>
      <c r="D47" s="161"/>
      <c r="E47" s="162"/>
      <c r="F47" s="163"/>
      <c r="G47" s="157"/>
      <c r="H47" s="155"/>
      <c r="I47" s="164"/>
      <c r="J47" s="42" t="str">
        <f>B47</f>
        <v>Potenciación de las actividades primarias, impulsando la eficiencia de recursos,  manejo ecológico sostenible y la soberanía alimentaria</v>
      </c>
      <c r="K47" s="29">
        <f>100%/4</f>
        <v>0.25</v>
      </c>
      <c r="L47" s="163"/>
      <c r="M47" s="161"/>
      <c r="N47" s="162"/>
      <c r="O47" s="163"/>
      <c r="P47" s="157"/>
      <c r="Q47" s="155"/>
      <c r="R47" s="157"/>
      <c r="S47" s="42" t="str">
        <f>B47</f>
        <v>Potenciación de las actividades primarias, impulsando la eficiencia de recursos,  manejo ecológico sostenible y la soberanía alimentaria</v>
      </c>
      <c r="T47" s="38">
        <f>100%/4</f>
        <v>0.25</v>
      </c>
      <c r="U47" s="29"/>
      <c r="V47" s="161"/>
      <c r="W47" s="162"/>
      <c r="X47" s="163"/>
      <c r="Y47" s="157"/>
      <c r="Z47" s="155"/>
      <c r="AA47" s="157"/>
      <c r="AB47" s="42" t="str">
        <f>J47</f>
        <v>Potenciación de las actividades primarias, impulsando la eficiencia de recursos,  manejo ecológico sostenible y la soberanía alimentaria</v>
      </c>
      <c r="AC47" s="38">
        <f>100%/4</f>
        <v>0.25</v>
      </c>
      <c r="AD47" s="38"/>
      <c r="AE47" s="161"/>
      <c r="AF47" s="162"/>
      <c r="AG47" s="163"/>
      <c r="AH47" s="157"/>
      <c r="AI47" s="155"/>
      <c r="AJ47" s="157"/>
      <c r="AK47" s="157"/>
    </row>
    <row r="48" spans="1:37">
      <c r="A48" s="6"/>
      <c r="B48" s="6"/>
      <c r="C48" s="6"/>
      <c r="D48" s="9" t="s">
        <v>33</v>
      </c>
      <c r="E48" s="9" t="s">
        <v>34</v>
      </c>
      <c r="F48" s="9" t="s">
        <v>35</v>
      </c>
      <c r="G48" s="6"/>
      <c r="H48" s="6"/>
      <c r="I48" s="6"/>
      <c r="J48" s="6"/>
      <c r="K48" s="6"/>
      <c r="L48" s="6"/>
      <c r="M48" s="9" t="s">
        <v>33</v>
      </c>
      <c r="N48" s="9" t="s">
        <v>34</v>
      </c>
      <c r="O48" s="9" t="s">
        <v>35</v>
      </c>
      <c r="P48" s="6"/>
      <c r="Q48" s="6"/>
      <c r="R48" s="6"/>
      <c r="S48" s="6"/>
      <c r="T48" s="6"/>
      <c r="U48" s="6"/>
      <c r="V48" s="9" t="s">
        <v>33</v>
      </c>
      <c r="W48" s="9" t="s">
        <v>34</v>
      </c>
      <c r="X48" s="9" t="s">
        <v>35</v>
      </c>
      <c r="Y48" s="6"/>
      <c r="Z48" s="6"/>
      <c r="AA48" s="6"/>
      <c r="AB48" s="6"/>
      <c r="AC48" s="6"/>
      <c r="AD48" s="6"/>
      <c r="AE48" s="9" t="s">
        <v>33</v>
      </c>
      <c r="AF48" s="9" t="s">
        <v>34</v>
      </c>
      <c r="AG48" s="9" t="s">
        <v>35</v>
      </c>
      <c r="AH48" s="6"/>
      <c r="AI48" s="6"/>
      <c r="AJ48" s="6"/>
      <c r="AK48" s="6"/>
    </row>
    <row r="49" spans="1:37" s="5" customFormat="1" ht="13.8" hidden="1" customHeight="1">
      <c r="A49" s="6"/>
      <c r="B49" s="6"/>
      <c r="C49" s="35"/>
      <c r="D49" s="10">
        <f>C50*50%</f>
        <v>4.1666666666666664E-2</v>
      </c>
      <c r="E49" s="10">
        <f>C50*75%</f>
        <v>6.25E-2</v>
      </c>
      <c r="F49" s="10">
        <f>C50*100%</f>
        <v>8.3333333333333329E-2</v>
      </c>
      <c r="G49" s="6"/>
      <c r="H49" s="6"/>
      <c r="I49" s="6"/>
      <c r="J49" s="6"/>
      <c r="K49" s="6"/>
      <c r="L49" s="6"/>
      <c r="M49" s="10">
        <f>K50*50%</f>
        <v>4.1666666666666664E-2</v>
      </c>
      <c r="N49" s="10">
        <f>K50*75%</f>
        <v>6.25E-2</v>
      </c>
      <c r="O49" s="10">
        <f>K50*100%</f>
        <v>8.3333333333333329E-2</v>
      </c>
      <c r="P49" s="6"/>
      <c r="Q49" s="6"/>
      <c r="R49" s="6"/>
      <c r="S49" s="6"/>
      <c r="T49" s="35"/>
      <c r="U49" s="6"/>
      <c r="V49" s="10">
        <f>T50*50%</f>
        <v>4.1666666666666664E-2</v>
      </c>
      <c r="W49" s="10">
        <f>T50*75%</f>
        <v>6.25E-2</v>
      </c>
      <c r="X49" s="10">
        <f>T50*100%</f>
        <v>8.3333333333333329E-2</v>
      </c>
      <c r="Y49" s="6"/>
      <c r="Z49" s="6"/>
      <c r="AA49" s="6"/>
      <c r="AB49" s="6"/>
      <c r="AC49" s="6"/>
      <c r="AD49" s="6"/>
      <c r="AE49" s="10">
        <f>AC50*50%</f>
        <v>4.1666666666666664E-2</v>
      </c>
      <c r="AF49" s="10">
        <f>AC50*75%</f>
        <v>6.25E-2</v>
      </c>
      <c r="AG49" s="10">
        <f>AC50*100%</f>
        <v>8.3333333333333329E-2</v>
      </c>
      <c r="AH49" s="6"/>
      <c r="AI49" s="6"/>
      <c r="AJ49" s="6"/>
      <c r="AK49" s="6"/>
    </row>
    <row r="50" spans="1:37" ht="15.6">
      <c r="A50" s="6"/>
      <c r="B50" s="20" t="s">
        <v>36</v>
      </c>
      <c r="C50" s="8">
        <f>C47/3</f>
        <v>8.3333333333333329E-2</v>
      </c>
      <c r="D50" s="21"/>
      <c r="E50" s="21"/>
      <c r="F50" s="21"/>
      <c r="G50" s="11">
        <v>1</v>
      </c>
      <c r="H50" s="12">
        <f>INDEX(D49:F49,G50)</f>
        <v>4.1666666666666664E-2</v>
      </c>
      <c r="I50" s="13">
        <f>H50</f>
        <v>4.1666666666666664E-2</v>
      </c>
      <c r="J50" s="20" t="s">
        <v>36</v>
      </c>
      <c r="K50" s="8">
        <f>K47/3</f>
        <v>8.3333333333333329E-2</v>
      </c>
      <c r="L50" s="11" t="e">
        <f>IF(#REF!="Sí",1)+IF(#REF!="No",0)</f>
        <v>#REF!</v>
      </c>
      <c r="M50" s="21"/>
      <c r="N50" s="21"/>
      <c r="O50" s="21"/>
      <c r="P50" s="11">
        <v>3</v>
      </c>
      <c r="Q50" s="12">
        <f>INDEX(M49:O49,P50)</f>
        <v>8.3333333333333329E-2</v>
      </c>
      <c r="R50" s="13">
        <f>Q50</f>
        <v>8.3333333333333329E-2</v>
      </c>
      <c r="S50" s="20"/>
      <c r="T50" s="8">
        <f>T47/3</f>
        <v>8.3333333333333329E-2</v>
      </c>
      <c r="U50" s="11" t="e">
        <f>IF(#REF!="Sí",1)+IF(#REF!="No",0)</f>
        <v>#REF!</v>
      </c>
      <c r="V50" s="21"/>
      <c r="W50" s="21"/>
      <c r="X50" s="21"/>
      <c r="Y50" s="11">
        <v>3</v>
      </c>
      <c r="Z50" s="12">
        <f>INDEX(V49:X49,Y50)</f>
        <v>8.3333333333333329E-2</v>
      </c>
      <c r="AA50" s="13">
        <f>Z50</f>
        <v>8.3333333333333329E-2</v>
      </c>
      <c r="AB50" s="20" t="s">
        <v>36</v>
      </c>
      <c r="AC50" s="8">
        <f>AC47/3</f>
        <v>8.3333333333333329E-2</v>
      </c>
      <c r="AD50" s="11" t="e">
        <f>IF(#REF!="Sí",1)+IF(#REF!="No",0)</f>
        <v>#REF!</v>
      </c>
      <c r="AE50" s="21"/>
      <c r="AF50" s="21"/>
      <c r="AG50" s="21"/>
      <c r="AH50" s="11">
        <v>2</v>
      </c>
      <c r="AI50" s="12">
        <f>INDEX(AE49:AG49,AH50)</f>
        <v>6.25E-2</v>
      </c>
      <c r="AJ50" s="13">
        <f>AI50</f>
        <v>6.25E-2</v>
      </c>
      <c r="AK50" s="14"/>
    </row>
    <row r="51" spans="1:37" ht="14.4" hidden="1" customHeight="1">
      <c r="A51" s="6"/>
      <c r="B51" s="19"/>
      <c r="C51" s="28"/>
      <c r="D51" s="10">
        <f>(C52/2)*1</f>
        <v>4.1666666666666664E-2</v>
      </c>
      <c r="E51" s="10">
        <f>(C52/2)*1.5</f>
        <v>6.25E-2</v>
      </c>
      <c r="F51" s="10">
        <f>(C52/2)*2</f>
        <v>8.3333333333333329E-2</v>
      </c>
      <c r="G51" s="17"/>
      <c r="H51" s="17"/>
      <c r="I51" s="18"/>
      <c r="J51" s="28"/>
      <c r="K51" s="28"/>
      <c r="L51" s="19"/>
      <c r="M51" s="10">
        <f>(K52/2)*1</f>
        <v>4.1666666666666664E-2</v>
      </c>
      <c r="N51" s="10">
        <f>(K52/2)*1.5</f>
        <v>6.25E-2</v>
      </c>
      <c r="O51" s="10">
        <f>(K52/2)*2</f>
        <v>8.3333333333333329E-2</v>
      </c>
      <c r="P51" s="17"/>
      <c r="Q51" s="17"/>
      <c r="R51" s="18"/>
      <c r="S51" s="28"/>
      <c r="T51" s="28"/>
      <c r="U51" s="19"/>
      <c r="V51" s="10">
        <f>(R52/2)*1</f>
        <v>4.1666666666666664E-2</v>
      </c>
      <c r="W51" s="10">
        <f>(R52/2)*1.5</f>
        <v>6.25E-2</v>
      </c>
      <c r="X51" s="10">
        <f>(R52/2)*2</f>
        <v>8.3333333333333329E-2</v>
      </c>
      <c r="Y51" s="17"/>
      <c r="Z51" s="17"/>
      <c r="AA51" s="18"/>
      <c r="AB51" s="28"/>
      <c r="AC51" s="28"/>
      <c r="AD51" s="19"/>
      <c r="AE51" s="10">
        <f>(AC52/2)*1</f>
        <v>4.1666666666666664E-2</v>
      </c>
      <c r="AF51" s="10">
        <f>(AC52/2)*1.5</f>
        <v>6.25E-2</v>
      </c>
      <c r="AG51" s="10">
        <f>(AC52/2)*2</f>
        <v>8.3333333333333329E-2</v>
      </c>
      <c r="AH51" s="17"/>
      <c r="AI51" s="17"/>
      <c r="AJ51" s="18"/>
      <c r="AK51" s="6"/>
    </row>
    <row r="52" spans="1:37" ht="15" thickBot="1">
      <c r="A52" s="6"/>
      <c r="B52" s="20" t="s">
        <v>36</v>
      </c>
      <c r="C52" s="8">
        <f>C47/3</f>
        <v>8.3333333333333329E-2</v>
      </c>
      <c r="D52" s="21"/>
      <c r="E52" s="21"/>
      <c r="F52" s="21"/>
      <c r="G52" s="11">
        <v>1</v>
      </c>
      <c r="H52" s="12">
        <f>INDEX(D51:F51,G52)</f>
        <v>4.1666666666666664E-2</v>
      </c>
      <c r="I52" s="13">
        <f>H52</f>
        <v>4.1666666666666664E-2</v>
      </c>
      <c r="J52" s="20" t="s">
        <v>36</v>
      </c>
      <c r="K52" s="8">
        <f>K47/3</f>
        <v>8.3333333333333329E-2</v>
      </c>
      <c r="L52" s="11" t="e">
        <f>IF(#REF!="Sí",1)+IF(#REF!="No",0)</f>
        <v>#REF!</v>
      </c>
      <c r="M52" s="21"/>
      <c r="N52" s="21"/>
      <c r="O52" s="21"/>
      <c r="P52" s="11">
        <v>3</v>
      </c>
      <c r="Q52" s="12">
        <f>INDEX(M51:O51,P52)</f>
        <v>8.3333333333333329E-2</v>
      </c>
      <c r="R52" s="13">
        <f>Q52</f>
        <v>8.3333333333333329E-2</v>
      </c>
      <c r="S52" s="20"/>
      <c r="T52" s="8">
        <f>T47/3</f>
        <v>8.3333333333333329E-2</v>
      </c>
      <c r="U52" s="11" t="e">
        <f>IF(#REF!="Sí",1)+IF(#REF!="No",0)</f>
        <v>#REF!</v>
      </c>
      <c r="V52" s="21"/>
      <c r="W52" s="21"/>
      <c r="X52" s="21"/>
      <c r="Y52" s="11">
        <v>3</v>
      </c>
      <c r="Z52" s="12">
        <f>INDEX(V51:X51,Y52)</f>
        <v>8.3333333333333329E-2</v>
      </c>
      <c r="AA52" s="13">
        <f>Z52</f>
        <v>8.3333333333333329E-2</v>
      </c>
      <c r="AB52" s="20" t="s">
        <v>36</v>
      </c>
      <c r="AC52" s="8">
        <f>AC47/3</f>
        <v>8.3333333333333329E-2</v>
      </c>
      <c r="AD52" s="11" t="e">
        <f>IF(#REF!="Sí",1)+IF(#REF!="No",0)</f>
        <v>#REF!</v>
      </c>
      <c r="AE52" s="21"/>
      <c r="AF52" s="21"/>
      <c r="AG52" s="21"/>
      <c r="AH52" s="11">
        <v>2</v>
      </c>
      <c r="AI52" s="12">
        <f>INDEX(AE51:AG51,AH52)</f>
        <v>6.25E-2</v>
      </c>
      <c r="AJ52" s="13">
        <f>AI52</f>
        <v>6.25E-2</v>
      </c>
      <c r="AK52" s="6"/>
    </row>
    <row r="53" spans="1:37" ht="14.4" hidden="1" customHeight="1" thickBot="1">
      <c r="A53" s="6"/>
      <c r="B53" s="19"/>
      <c r="C53" s="28"/>
      <c r="D53" s="10">
        <f>(C54/2)*1</f>
        <v>4.1666666666666664E-2</v>
      </c>
      <c r="E53" s="10">
        <f>(C54/2)*1.5</f>
        <v>6.25E-2</v>
      </c>
      <c r="F53" s="10">
        <f>(C54/2)*2</f>
        <v>8.3333333333333329E-2</v>
      </c>
      <c r="G53" s="17"/>
      <c r="H53" s="17"/>
      <c r="I53" s="18"/>
      <c r="J53" s="28"/>
      <c r="K53" s="28"/>
      <c r="L53" s="19"/>
      <c r="M53" s="10">
        <f>(K54/2)*1</f>
        <v>4.1666666666666664E-2</v>
      </c>
      <c r="N53" s="10">
        <f>(K54/2)*1.5</f>
        <v>6.25E-2</v>
      </c>
      <c r="O53" s="10">
        <f>(K54/2)*2</f>
        <v>8.3333333333333329E-2</v>
      </c>
      <c r="P53" s="17"/>
      <c r="Q53" s="17"/>
      <c r="R53" s="18"/>
      <c r="S53" s="28"/>
      <c r="T53" s="28"/>
      <c r="U53" s="19"/>
      <c r="V53" s="10">
        <f>(R54/2)*1</f>
        <v>4.1666666666666664E-2</v>
      </c>
      <c r="W53" s="10">
        <f>(R54/2)*1.5</f>
        <v>6.25E-2</v>
      </c>
      <c r="X53" s="10">
        <f>(R54/2)*2</f>
        <v>8.3333333333333329E-2</v>
      </c>
      <c r="Y53" s="17"/>
      <c r="Z53" s="17"/>
      <c r="AA53" s="18"/>
      <c r="AB53" s="28"/>
      <c r="AC53" s="28"/>
      <c r="AD53" s="19"/>
      <c r="AE53" s="10">
        <f>(AC54/2)*1</f>
        <v>4.1666666666666664E-2</v>
      </c>
      <c r="AF53" s="10">
        <f>(AC54/2)*1.5</f>
        <v>6.25E-2</v>
      </c>
      <c r="AG53" s="10">
        <f>(AC54/2)*2</f>
        <v>8.3333333333333329E-2</v>
      </c>
      <c r="AH53" s="17"/>
      <c r="AI53" s="17"/>
      <c r="AJ53" s="18"/>
      <c r="AK53" s="6"/>
    </row>
    <row r="54" spans="1:37" ht="15" thickBot="1">
      <c r="A54" s="6"/>
      <c r="B54" s="20" t="s">
        <v>36</v>
      </c>
      <c r="C54" s="8">
        <f>C47/3</f>
        <v>8.3333333333333329E-2</v>
      </c>
      <c r="D54" s="21"/>
      <c r="E54" s="21"/>
      <c r="F54" s="21"/>
      <c r="G54" s="11">
        <v>1</v>
      </c>
      <c r="H54" s="12">
        <f>INDEX(D53:F53,G54)</f>
        <v>4.1666666666666664E-2</v>
      </c>
      <c r="I54" s="13">
        <f>H54</f>
        <v>4.1666666666666664E-2</v>
      </c>
      <c r="J54" s="20" t="s">
        <v>36</v>
      </c>
      <c r="K54" s="8">
        <f>K47/3</f>
        <v>8.3333333333333329E-2</v>
      </c>
      <c r="L54" s="11" t="e">
        <f>IF(#REF!="Sí",1)+IF(#REF!="No",0)</f>
        <v>#REF!</v>
      </c>
      <c r="M54" s="21"/>
      <c r="N54" s="21"/>
      <c r="O54" s="21"/>
      <c r="P54" s="11">
        <v>3</v>
      </c>
      <c r="Q54" s="12">
        <f>INDEX(M53:O53,P54)</f>
        <v>8.3333333333333329E-2</v>
      </c>
      <c r="R54" s="13">
        <f>Q54</f>
        <v>8.3333333333333329E-2</v>
      </c>
      <c r="S54" s="20"/>
      <c r="T54" s="8">
        <f>T47/3</f>
        <v>8.3333333333333329E-2</v>
      </c>
      <c r="U54" s="11" t="e">
        <f>IF(#REF!="Sí",1)+IF(#REF!="No",0)</f>
        <v>#REF!</v>
      </c>
      <c r="V54" s="21"/>
      <c r="W54" s="21"/>
      <c r="X54" s="21"/>
      <c r="Y54" s="11">
        <v>1</v>
      </c>
      <c r="Z54" s="12">
        <f>INDEX(V53:X53,Y54)</f>
        <v>4.1666666666666664E-2</v>
      </c>
      <c r="AA54" s="13">
        <f>Z54</f>
        <v>4.1666666666666664E-2</v>
      </c>
      <c r="AB54" s="20" t="s">
        <v>36</v>
      </c>
      <c r="AC54" s="8">
        <f>AC47/3</f>
        <v>8.3333333333333329E-2</v>
      </c>
      <c r="AD54" s="11" t="e">
        <f>IF(#REF!="Sí",1)+IF(#REF!="No",0)</f>
        <v>#REF!</v>
      </c>
      <c r="AE54" s="21"/>
      <c r="AF54" s="21"/>
      <c r="AG54" s="21"/>
      <c r="AH54" s="11">
        <v>2</v>
      </c>
      <c r="AI54" s="33">
        <f>INDEX(AE53:AG53,AH54)</f>
        <v>6.25E-2</v>
      </c>
      <c r="AJ54" s="13">
        <f>AI54</f>
        <v>6.25E-2</v>
      </c>
      <c r="AK54" s="15">
        <f>SUM(I55,R55,AA55,AJ55)</f>
        <v>0.77083333333333326</v>
      </c>
    </row>
    <row r="55" spans="1:37" s="5" customFormat="1" ht="14.4" customHeight="1">
      <c r="A55" s="6"/>
      <c r="B55" s="28"/>
      <c r="C55" s="34">
        <f>SUM(C50:C54)</f>
        <v>0.25</v>
      </c>
      <c r="D55" s="28"/>
      <c r="E55" s="28"/>
      <c r="F55" s="28"/>
      <c r="G55" s="28"/>
      <c r="H55" s="28"/>
      <c r="I55" s="34">
        <f>I50+I52+I54</f>
        <v>0.125</v>
      </c>
      <c r="J55" s="28"/>
      <c r="K55" s="34">
        <f>SUM(K50:K54)</f>
        <v>0.25</v>
      </c>
      <c r="L55"/>
      <c r="M55"/>
      <c r="N55"/>
      <c r="O55"/>
      <c r="P55"/>
      <c r="Q55"/>
      <c r="R55" s="34">
        <f>R50+R52+R54</f>
        <v>0.25</v>
      </c>
      <c r="S55" s="28"/>
      <c r="T55" s="34">
        <f>SUM(T50:T54)</f>
        <v>0.25</v>
      </c>
      <c r="U55" s="34" t="e">
        <f>SUM(U50:U54)</f>
        <v>#REF!</v>
      </c>
      <c r="V55"/>
      <c r="W55"/>
      <c r="X55"/>
      <c r="Y55"/>
      <c r="Z55"/>
      <c r="AA55" s="34">
        <f>AA50+AA52+AA54</f>
        <v>0.20833333333333331</v>
      </c>
      <c r="AB55" s="28"/>
      <c r="AC55" s="34">
        <f>SUM(AC50:AC54)</f>
        <v>0.25</v>
      </c>
      <c r="AD55"/>
      <c r="AE55"/>
      <c r="AF55"/>
      <c r="AG55"/>
      <c r="AH55"/>
      <c r="AI55"/>
      <c r="AJ55" s="34">
        <f>AJ50+AJ52+AJ54</f>
        <v>0.1875</v>
      </c>
      <c r="AK55" s="6"/>
    </row>
    <row r="57" spans="1:37" ht="28.8" customHeight="1">
      <c r="A57" s="6"/>
      <c r="B57" s="6"/>
      <c r="C57" s="25" t="s">
        <v>125</v>
      </c>
      <c r="D57" s="158" t="s">
        <v>134</v>
      </c>
      <c r="E57" s="159"/>
      <c r="F57" s="160"/>
      <c r="G57" s="156" t="s">
        <v>129</v>
      </c>
      <c r="H57" s="154" t="s">
        <v>37</v>
      </c>
      <c r="I57" s="164" t="s">
        <v>127</v>
      </c>
      <c r="J57" s="42"/>
      <c r="K57" s="25" t="s">
        <v>125</v>
      </c>
      <c r="L57" s="160"/>
      <c r="M57" s="158" t="s">
        <v>135</v>
      </c>
      <c r="N57" s="159"/>
      <c r="O57" s="160"/>
      <c r="P57" s="156" t="s">
        <v>129</v>
      </c>
      <c r="Q57" s="154" t="s">
        <v>37</v>
      </c>
      <c r="R57" s="156" t="s">
        <v>126</v>
      </c>
      <c r="S57" s="42"/>
      <c r="T57" s="37" t="s">
        <v>125</v>
      </c>
      <c r="U57" s="25"/>
      <c r="V57" s="158" t="s">
        <v>136</v>
      </c>
      <c r="W57" s="159"/>
      <c r="X57" s="160"/>
      <c r="Y57" s="156" t="s">
        <v>129</v>
      </c>
      <c r="Z57" s="154" t="s">
        <v>37</v>
      </c>
      <c r="AA57" s="156" t="s">
        <v>128</v>
      </c>
      <c r="AB57" s="42"/>
      <c r="AC57" s="37" t="s">
        <v>125</v>
      </c>
      <c r="AD57" s="37"/>
      <c r="AE57" s="158" t="s">
        <v>137</v>
      </c>
      <c r="AF57" s="159"/>
      <c r="AG57" s="160"/>
      <c r="AH57" s="156" t="s">
        <v>129</v>
      </c>
      <c r="AI57" s="154" t="s">
        <v>37</v>
      </c>
      <c r="AJ57" s="156" t="s">
        <v>131</v>
      </c>
      <c r="AK57" s="156" t="s">
        <v>133</v>
      </c>
    </row>
    <row r="58" spans="1:37" ht="34.200000000000003" customHeight="1">
      <c r="A58" s="26" t="str">
        <f>'Tabla Resultados FC'!C8</f>
        <v>TPB.4.1</v>
      </c>
      <c r="B58" s="30" t="str">
        <f>'Tabla Resultados FC'!D8</f>
        <v>Introducir Soluciones basadas en la Naturaleza para reducir la vulnerabilidad frente a los efectos del cambio climático</v>
      </c>
      <c r="C58" s="29">
        <f>100%/4</f>
        <v>0.25</v>
      </c>
      <c r="D58" s="161"/>
      <c r="E58" s="162"/>
      <c r="F58" s="163"/>
      <c r="G58" s="157"/>
      <c r="H58" s="155"/>
      <c r="I58" s="164"/>
      <c r="J58" s="42" t="str">
        <f>B58</f>
        <v>Introducir Soluciones basadas en la Naturaleza para reducir la vulnerabilidad frente a los efectos del cambio climático</v>
      </c>
      <c r="K58" s="29">
        <f>100%/4</f>
        <v>0.25</v>
      </c>
      <c r="L58" s="163"/>
      <c r="M58" s="161"/>
      <c r="N58" s="162"/>
      <c r="O58" s="163"/>
      <c r="P58" s="157"/>
      <c r="Q58" s="155"/>
      <c r="R58" s="157"/>
      <c r="S58" s="42" t="str">
        <f>B58</f>
        <v>Introducir Soluciones basadas en la Naturaleza para reducir la vulnerabilidad frente a los efectos del cambio climático</v>
      </c>
      <c r="T58" s="38">
        <f>100%/4</f>
        <v>0.25</v>
      </c>
      <c r="U58" s="29"/>
      <c r="V58" s="161"/>
      <c r="W58" s="162"/>
      <c r="X58" s="163"/>
      <c r="Y58" s="157"/>
      <c r="Z58" s="155"/>
      <c r="AA58" s="157"/>
      <c r="AB58" s="42" t="str">
        <f>J58</f>
        <v>Introducir Soluciones basadas en la Naturaleza para reducir la vulnerabilidad frente a los efectos del cambio climático</v>
      </c>
      <c r="AC58" s="38">
        <f>100%/4</f>
        <v>0.25</v>
      </c>
      <c r="AD58" s="38"/>
      <c r="AE58" s="161"/>
      <c r="AF58" s="162"/>
      <c r="AG58" s="163"/>
      <c r="AH58" s="157"/>
      <c r="AI58" s="155"/>
      <c r="AJ58" s="157"/>
      <c r="AK58" s="157"/>
    </row>
    <row r="59" spans="1:37">
      <c r="A59" s="6"/>
      <c r="B59" s="6"/>
      <c r="C59" s="6"/>
      <c r="D59" s="9" t="s">
        <v>33</v>
      </c>
      <c r="E59" s="9" t="s">
        <v>34</v>
      </c>
      <c r="F59" s="9" t="s">
        <v>35</v>
      </c>
      <c r="G59" s="6"/>
      <c r="H59" s="6"/>
      <c r="I59" s="6"/>
      <c r="J59" s="6"/>
      <c r="K59" s="6"/>
      <c r="L59" s="6"/>
      <c r="M59" s="9" t="s">
        <v>33</v>
      </c>
      <c r="N59" s="9" t="s">
        <v>34</v>
      </c>
      <c r="O59" s="9" t="s">
        <v>35</v>
      </c>
      <c r="P59" s="6"/>
      <c r="Q59" s="6"/>
      <c r="R59" s="6"/>
      <c r="S59" s="6"/>
      <c r="T59" s="6"/>
      <c r="U59" s="6"/>
      <c r="V59" s="9" t="s">
        <v>33</v>
      </c>
      <c r="W59" s="9" t="s">
        <v>34</v>
      </c>
      <c r="X59" s="9" t="s">
        <v>35</v>
      </c>
      <c r="Y59" s="6"/>
      <c r="Z59" s="6"/>
      <c r="AA59" s="6"/>
      <c r="AB59" s="6"/>
      <c r="AC59" s="6"/>
      <c r="AD59" s="6"/>
      <c r="AE59" s="9" t="s">
        <v>33</v>
      </c>
      <c r="AF59" s="9" t="s">
        <v>34</v>
      </c>
      <c r="AG59" s="9" t="s">
        <v>35</v>
      </c>
      <c r="AH59" s="6"/>
      <c r="AI59" s="6"/>
      <c r="AJ59" s="6"/>
      <c r="AK59" s="6"/>
    </row>
    <row r="60" spans="1:37" s="5" customFormat="1" ht="13.8" hidden="1" customHeight="1">
      <c r="A60" s="6"/>
      <c r="B60" s="6"/>
      <c r="C60" s="35"/>
      <c r="D60" s="10">
        <f>C61*50%</f>
        <v>4.1666666666666664E-2</v>
      </c>
      <c r="E60" s="10">
        <f>C61*75%</f>
        <v>6.25E-2</v>
      </c>
      <c r="F60" s="10">
        <f>C61*100%</f>
        <v>8.3333333333333329E-2</v>
      </c>
      <c r="G60" s="6"/>
      <c r="H60" s="6"/>
      <c r="I60" s="6"/>
      <c r="J60" s="6"/>
      <c r="K60" s="6"/>
      <c r="L60" s="6"/>
      <c r="M60" s="10">
        <f>K61*50%</f>
        <v>4.1666666666666664E-2</v>
      </c>
      <c r="N60" s="10">
        <f>K61*75%</f>
        <v>6.25E-2</v>
      </c>
      <c r="O60" s="10">
        <f>K61*100%</f>
        <v>8.3333333333333329E-2</v>
      </c>
      <c r="P60" s="6"/>
      <c r="Q60" s="6"/>
      <c r="R60" s="6"/>
      <c r="S60" s="6"/>
      <c r="T60" s="35"/>
      <c r="U60" s="6"/>
      <c r="V60" s="10">
        <f>T61*50%</f>
        <v>4.1666666666666664E-2</v>
      </c>
      <c r="W60" s="10">
        <f>T61*75%</f>
        <v>6.25E-2</v>
      </c>
      <c r="X60" s="10">
        <f>T61*100%</f>
        <v>8.3333333333333329E-2</v>
      </c>
      <c r="Y60" s="6"/>
      <c r="Z60" s="6"/>
      <c r="AA60" s="6"/>
      <c r="AB60" s="6"/>
      <c r="AC60" s="6"/>
      <c r="AD60" s="6"/>
      <c r="AE60" s="10">
        <f>AC61*50%</f>
        <v>4.1666666666666664E-2</v>
      </c>
      <c r="AF60" s="10">
        <f>AC61*75%</f>
        <v>6.25E-2</v>
      </c>
      <c r="AG60" s="10">
        <f>AC61*100%</f>
        <v>8.3333333333333329E-2</v>
      </c>
      <c r="AH60" s="6"/>
      <c r="AI60" s="6"/>
      <c r="AJ60" s="6"/>
      <c r="AK60" s="6"/>
    </row>
    <row r="61" spans="1:37" ht="15.6">
      <c r="A61" s="6"/>
      <c r="B61" s="20" t="s">
        <v>36</v>
      </c>
      <c r="C61" s="8">
        <f>C58/3</f>
        <v>8.3333333333333329E-2</v>
      </c>
      <c r="D61" s="21"/>
      <c r="E61" s="21"/>
      <c r="F61" s="21"/>
      <c r="G61" s="11">
        <v>1</v>
      </c>
      <c r="H61" s="12">
        <f>INDEX(D60:F60,G61)</f>
        <v>4.1666666666666664E-2</v>
      </c>
      <c r="I61" s="13">
        <f>H61</f>
        <v>4.1666666666666664E-2</v>
      </c>
      <c r="J61" s="20" t="s">
        <v>36</v>
      </c>
      <c r="K61" s="8">
        <f>K58/3</f>
        <v>8.3333333333333329E-2</v>
      </c>
      <c r="L61" s="11" t="e">
        <f>IF(#REF!="Sí",1)+IF(#REF!="No",0)</f>
        <v>#REF!</v>
      </c>
      <c r="M61" s="21"/>
      <c r="N61" s="21"/>
      <c r="O61" s="21"/>
      <c r="P61" s="11">
        <v>3</v>
      </c>
      <c r="Q61" s="12">
        <f>INDEX(M60:O60,P61)</f>
        <v>8.3333333333333329E-2</v>
      </c>
      <c r="R61" s="13">
        <f>Q61</f>
        <v>8.3333333333333329E-2</v>
      </c>
      <c r="S61" s="20"/>
      <c r="T61" s="8">
        <f>T58/3</f>
        <v>8.3333333333333329E-2</v>
      </c>
      <c r="U61" s="11" t="e">
        <f>IF(#REF!="Sí",1)+IF(#REF!="No",0)</f>
        <v>#REF!</v>
      </c>
      <c r="V61" s="21"/>
      <c r="W61" s="21"/>
      <c r="X61" s="21"/>
      <c r="Y61" s="11">
        <v>3</v>
      </c>
      <c r="Z61" s="12">
        <f>INDEX(V60:X60,Y61)</f>
        <v>8.3333333333333329E-2</v>
      </c>
      <c r="AA61" s="13">
        <f>Z61</f>
        <v>8.3333333333333329E-2</v>
      </c>
      <c r="AB61" s="20" t="s">
        <v>36</v>
      </c>
      <c r="AC61" s="8">
        <f>AC58/3</f>
        <v>8.3333333333333329E-2</v>
      </c>
      <c r="AD61" s="11" t="e">
        <f>IF(#REF!="Sí",1)+IF(#REF!="No",0)</f>
        <v>#REF!</v>
      </c>
      <c r="AE61" s="21"/>
      <c r="AF61" s="21"/>
      <c r="AG61" s="21"/>
      <c r="AH61" s="11">
        <v>2</v>
      </c>
      <c r="AI61" s="12">
        <f>INDEX(AE60:AG60,AH61)</f>
        <v>6.25E-2</v>
      </c>
      <c r="AJ61" s="13">
        <f>AI61</f>
        <v>6.25E-2</v>
      </c>
      <c r="AK61" s="14"/>
    </row>
    <row r="62" spans="1:37" ht="14.4" hidden="1" customHeight="1">
      <c r="A62" s="6"/>
      <c r="B62" s="19"/>
      <c r="C62" s="28"/>
      <c r="D62" s="10">
        <f>(C63/2)*1</f>
        <v>4.1666666666666664E-2</v>
      </c>
      <c r="E62" s="10">
        <f>(C63/2)*1.5</f>
        <v>6.25E-2</v>
      </c>
      <c r="F62" s="10">
        <f>(C63/2)*2</f>
        <v>8.3333333333333329E-2</v>
      </c>
      <c r="G62" s="17"/>
      <c r="H62" s="17"/>
      <c r="I62" s="18"/>
      <c r="J62" s="28"/>
      <c r="K62" s="28"/>
      <c r="L62" s="19"/>
      <c r="M62" s="10">
        <f>(K63/2)*1</f>
        <v>4.1666666666666664E-2</v>
      </c>
      <c r="N62" s="10">
        <f>(K63/2)*1.5</f>
        <v>6.25E-2</v>
      </c>
      <c r="O62" s="10">
        <f>(K63/2)*2</f>
        <v>8.3333333333333329E-2</v>
      </c>
      <c r="P62" s="17"/>
      <c r="Q62" s="17"/>
      <c r="R62" s="18"/>
      <c r="S62" s="28"/>
      <c r="T62" s="28"/>
      <c r="U62" s="19"/>
      <c r="V62" s="10">
        <f>(R63/2)*1</f>
        <v>4.1666666666666664E-2</v>
      </c>
      <c r="W62" s="10">
        <f>(R63/2)*1.5</f>
        <v>6.25E-2</v>
      </c>
      <c r="X62" s="10">
        <f>(R63/2)*2</f>
        <v>8.3333333333333329E-2</v>
      </c>
      <c r="Y62" s="17"/>
      <c r="Z62" s="17"/>
      <c r="AA62" s="18"/>
      <c r="AB62" s="28"/>
      <c r="AC62" s="28"/>
      <c r="AD62" s="19"/>
      <c r="AE62" s="10">
        <f>(AC63/2)*1</f>
        <v>4.1666666666666664E-2</v>
      </c>
      <c r="AF62" s="10">
        <f>(AC63/2)*1.5</f>
        <v>6.25E-2</v>
      </c>
      <c r="AG62" s="10">
        <f>(AC63/2)*2</f>
        <v>8.3333333333333329E-2</v>
      </c>
      <c r="AH62" s="17"/>
      <c r="AI62" s="17"/>
      <c r="AJ62" s="18"/>
      <c r="AK62" s="6"/>
    </row>
    <row r="63" spans="1:37" ht="22.2" customHeight="1" thickBot="1">
      <c r="A63" s="6"/>
      <c r="B63" s="20" t="s">
        <v>36</v>
      </c>
      <c r="C63" s="8">
        <f>C58/3</f>
        <v>8.3333333333333329E-2</v>
      </c>
      <c r="D63" s="21"/>
      <c r="E63" s="21"/>
      <c r="F63" s="21"/>
      <c r="G63" s="11">
        <v>1</v>
      </c>
      <c r="H63" s="12">
        <f>INDEX(D62:F62,G63)</f>
        <v>4.1666666666666664E-2</v>
      </c>
      <c r="I63" s="13">
        <f>H63</f>
        <v>4.1666666666666664E-2</v>
      </c>
      <c r="J63" s="20" t="s">
        <v>36</v>
      </c>
      <c r="K63" s="8">
        <f>K58/3</f>
        <v>8.3333333333333329E-2</v>
      </c>
      <c r="L63" s="11" t="e">
        <f>IF(#REF!="Sí",1)+IF(#REF!="No",0)</f>
        <v>#REF!</v>
      </c>
      <c r="M63" s="21"/>
      <c r="N63" s="21"/>
      <c r="O63" s="21"/>
      <c r="P63" s="11">
        <v>3</v>
      </c>
      <c r="Q63" s="12">
        <f>INDEX(M62:O62,P63)</f>
        <v>8.3333333333333329E-2</v>
      </c>
      <c r="R63" s="13">
        <f>Q63</f>
        <v>8.3333333333333329E-2</v>
      </c>
      <c r="S63" s="20"/>
      <c r="T63" s="8">
        <f>T58/3</f>
        <v>8.3333333333333329E-2</v>
      </c>
      <c r="U63" s="11" t="e">
        <f>IF(#REF!="Sí",1)+IF(#REF!="No",0)</f>
        <v>#REF!</v>
      </c>
      <c r="V63" s="21"/>
      <c r="W63" s="21"/>
      <c r="X63" s="21"/>
      <c r="Y63" s="11">
        <v>3</v>
      </c>
      <c r="Z63" s="12">
        <f>INDEX(V62:X62,Y63)</f>
        <v>8.3333333333333329E-2</v>
      </c>
      <c r="AA63" s="13">
        <f>Z63</f>
        <v>8.3333333333333329E-2</v>
      </c>
      <c r="AB63" s="20" t="s">
        <v>36</v>
      </c>
      <c r="AC63" s="8">
        <f>AC58/3</f>
        <v>8.3333333333333329E-2</v>
      </c>
      <c r="AD63" s="11" t="e">
        <f>IF(#REF!="Sí",1)+IF(#REF!="No",0)</f>
        <v>#REF!</v>
      </c>
      <c r="AE63" s="21"/>
      <c r="AF63" s="21"/>
      <c r="AG63" s="21"/>
      <c r="AH63" s="11">
        <v>2</v>
      </c>
      <c r="AI63" s="12">
        <f>INDEX(AE62:AG62,AH63)</f>
        <v>6.25E-2</v>
      </c>
      <c r="AJ63" s="13">
        <f>AI63</f>
        <v>6.25E-2</v>
      </c>
      <c r="AK63" s="6"/>
    </row>
    <row r="64" spans="1:37" ht="14.4" hidden="1" customHeight="1" thickBot="1">
      <c r="A64" s="6"/>
      <c r="B64" s="19"/>
      <c r="C64" s="28"/>
      <c r="D64" s="10">
        <f>(C65/2)*1</f>
        <v>4.1666666666666664E-2</v>
      </c>
      <c r="E64" s="10">
        <f>(C65/2)*1.5</f>
        <v>6.25E-2</v>
      </c>
      <c r="F64" s="10">
        <f>(C65/2)*2</f>
        <v>8.3333333333333329E-2</v>
      </c>
      <c r="G64" s="17"/>
      <c r="H64" s="17"/>
      <c r="I64" s="18"/>
      <c r="J64" s="28"/>
      <c r="K64" s="28"/>
      <c r="L64" s="19"/>
      <c r="M64" s="10">
        <f>(K65/2)*1</f>
        <v>4.1666666666666664E-2</v>
      </c>
      <c r="N64" s="10">
        <f>(K65/2)*1.5</f>
        <v>6.25E-2</v>
      </c>
      <c r="O64" s="10">
        <f>(K65/2)*2</f>
        <v>8.3333333333333329E-2</v>
      </c>
      <c r="P64" s="17"/>
      <c r="Q64" s="17"/>
      <c r="R64" s="18"/>
      <c r="S64" s="28"/>
      <c r="T64" s="28"/>
      <c r="U64" s="19"/>
      <c r="V64" s="10">
        <f>(R65/2)*1</f>
        <v>4.1666666666666664E-2</v>
      </c>
      <c r="W64" s="10">
        <f>(R65/2)*1.5</f>
        <v>6.25E-2</v>
      </c>
      <c r="X64" s="10">
        <f>(R65/2)*2</f>
        <v>8.3333333333333329E-2</v>
      </c>
      <c r="Y64" s="17"/>
      <c r="Z64" s="17"/>
      <c r="AA64" s="18"/>
      <c r="AB64" s="28"/>
      <c r="AC64" s="28"/>
      <c r="AD64" s="19"/>
      <c r="AE64" s="10">
        <f>(AC65/2)*1</f>
        <v>4.1666666666666664E-2</v>
      </c>
      <c r="AF64" s="10">
        <f>(AC65/2)*1.5</f>
        <v>6.25E-2</v>
      </c>
      <c r="AG64" s="10">
        <f>(AC65/2)*2</f>
        <v>8.3333333333333329E-2</v>
      </c>
      <c r="AH64" s="17"/>
      <c r="AI64" s="17"/>
      <c r="AJ64" s="18"/>
      <c r="AK64" s="6"/>
    </row>
    <row r="65" spans="1:37" ht="15" thickBot="1">
      <c r="A65" s="6"/>
      <c r="B65" s="20" t="s">
        <v>36</v>
      </c>
      <c r="C65" s="8">
        <f>C58/3</f>
        <v>8.3333333333333329E-2</v>
      </c>
      <c r="D65" s="21"/>
      <c r="E65" s="21"/>
      <c r="F65" s="21"/>
      <c r="G65" s="11">
        <v>1</v>
      </c>
      <c r="H65" s="12">
        <f>INDEX(D64:F64,G65)</f>
        <v>4.1666666666666664E-2</v>
      </c>
      <c r="I65" s="13">
        <f>H65</f>
        <v>4.1666666666666664E-2</v>
      </c>
      <c r="J65" s="20" t="s">
        <v>36</v>
      </c>
      <c r="K65" s="8">
        <f>K58/3</f>
        <v>8.3333333333333329E-2</v>
      </c>
      <c r="L65" s="11" t="e">
        <f>IF(#REF!="Sí",1)+IF(#REF!="No",0)</f>
        <v>#REF!</v>
      </c>
      <c r="M65" s="21"/>
      <c r="N65" s="21"/>
      <c r="O65" s="21"/>
      <c r="P65" s="11">
        <v>3</v>
      </c>
      <c r="Q65" s="12">
        <f>INDEX(M64:O64,P65)</f>
        <v>8.3333333333333329E-2</v>
      </c>
      <c r="R65" s="13">
        <f>Q65</f>
        <v>8.3333333333333329E-2</v>
      </c>
      <c r="S65" s="20"/>
      <c r="T65" s="8">
        <f>T58/3</f>
        <v>8.3333333333333329E-2</v>
      </c>
      <c r="U65" s="11" t="e">
        <f>IF(#REF!="Sí",1)+IF(#REF!="No",0)</f>
        <v>#REF!</v>
      </c>
      <c r="V65" s="21"/>
      <c r="W65" s="21"/>
      <c r="X65" s="21"/>
      <c r="Y65" s="11">
        <v>3</v>
      </c>
      <c r="Z65" s="12">
        <f>INDEX(V64:X64,Y65)</f>
        <v>8.3333333333333329E-2</v>
      </c>
      <c r="AA65" s="13">
        <f>Z65</f>
        <v>8.3333333333333329E-2</v>
      </c>
      <c r="AB65" s="20" t="s">
        <v>36</v>
      </c>
      <c r="AC65" s="8">
        <f>AC58/3</f>
        <v>8.3333333333333329E-2</v>
      </c>
      <c r="AD65" s="11" t="e">
        <f>IF(#REF!="Sí",1)+IF(#REF!="No",0)</f>
        <v>#REF!</v>
      </c>
      <c r="AE65" s="21"/>
      <c r="AF65" s="21"/>
      <c r="AG65" s="21"/>
      <c r="AH65" s="11">
        <v>2</v>
      </c>
      <c r="AI65" s="33">
        <f>INDEX(AE64:AG64,AH65)</f>
        <v>6.25E-2</v>
      </c>
      <c r="AJ65" s="13">
        <f>AI65</f>
        <v>6.25E-2</v>
      </c>
      <c r="AK65" s="15">
        <f>SUM(I66,R66,AA66,AJ66)</f>
        <v>0.8125</v>
      </c>
    </row>
    <row r="66" spans="1:37" s="5" customFormat="1" ht="14.4" customHeight="1">
      <c r="A66" s="6"/>
      <c r="B66" s="28"/>
      <c r="C66" s="34">
        <f>SUM(C61:C65)</f>
        <v>0.25</v>
      </c>
      <c r="D66" s="28"/>
      <c r="E66" s="28"/>
      <c r="F66" s="28"/>
      <c r="G66" s="28"/>
      <c r="H66" s="28"/>
      <c r="I66" s="34">
        <f>I61+I63+I65</f>
        <v>0.125</v>
      </c>
      <c r="J66" s="28"/>
      <c r="K66" s="34">
        <f>SUM(K61:K65)</f>
        <v>0.25</v>
      </c>
      <c r="L66"/>
      <c r="M66"/>
      <c r="N66"/>
      <c r="O66"/>
      <c r="P66"/>
      <c r="Q66"/>
      <c r="R66" s="34">
        <f>R61+R63+R65</f>
        <v>0.25</v>
      </c>
      <c r="S66" s="28"/>
      <c r="T66" s="34">
        <f>SUM(T61:T65)</f>
        <v>0.25</v>
      </c>
      <c r="U66" s="34" t="e">
        <f>SUM(U61:U65)</f>
        <v>#REF!</v>
      </c>
      <c r="V66"/>
      <c r="W66"/>
      <c r="X66"/>
      <c r="Y66"/>
      <c r="Z66"/>
      <c r="AA66" s="34">
        <f>AA61+AA63+AA65</f>
        <v>0.25</v>
      </c>
      <c r="AB66" s="28"/>
      <c r="AC66" s="34">
        <f>SUM(AC61:AC65)</f>
        <v>0.25</v>
      </c>
      <c r="AD66"/>
      <c r="AE66"/>
      <c r="AF66"/>
      <c r="AG66"/>
      <c r="AH66"/>
      <c r="AI66"/>
      <c r="AJ66" s="34">
        <f>AJ61+AJ63+AJ65</f>
        <v>0.1875</v>
      </c>
      <c r="AK66" s="6"/>
    </row>
    <row r="68" spans="1:37" ht="28.8" customHeight="1">
      <c r="A68" s="6"/>
      <c r="B68" s="6"/>
      <c r="C68" s="25" t="s">
        <v>125</v>
      </c>
      <c r="D68" s="158" t="s">
        <v>134</v>
      </c>
      <c r="E68" s="159"/>
      <c r="F68" s="160"/>
      <c r="G68" s="156" t="s">
        <v>129</v>
      </c>
      <c r="H68" s="154" t="s">
        <v>37</v>
      </c>
      <c r="I68" s="164" t="s">
        <v>127</v>
      </c>
      <c r="J68" s="42"/>
      <c r="K68" s="25" t="s">
        <v>125</v>
      </c>
      <c r="L68" s="160"/>
      <c r="M68" s="158" t="s">
        <v>135</v>
      </c>
      <c r="N68" s="159"/>
      <c r="O68" s="160"/>
      <c r="P68" s="156" t="s">
        <v>129</v>
      </c>
      <c r="Q68" s="154" t="s">
        <v>37</v>
      </c>
      <c r="R68" s="156" t="s">
        <v>126</v>
      </c>
      <c r="S68" s="42"/>
      <c r="T68" s="37" t="s">
        <v>125</v>
      </c>
      <c r="U68" s="25"/>
      <c r="V68" s="158" t="s">
        <v>136</v>
      </c>
      <c r="W68" s="159"/>
      <c r="X68" s="160"/>
      <c r="Y68" s="156" t="s">
        <v>129</v>
      </c>
      <c r="Z68" s="154" t="s">
        <v>37</v>
      </c>
      <c r="AA68" s="156" t="s">
        <v>128</v>
      </c>
      <c r="AB68" s="42"/>
      <c r="AC68" s="37" t="s">
        <v>125</v>
      </c>
      <c r="AD68" s="37"/>
      <c r="AE68" s="158" t="s">
        <v>137</v>
      </c>
      <c r="AF68" s="159"/>
      <c r="AG68" s="160"/>
      <c r="AH68" s="156" t="s">
        <v>129</v>
      </c>
      <c r="AI68" s="154" t="s">
        <v>37</v>
      </c>
      <c r="AJ68" s="156" t="s">
        <v>131</v>
      </c>
      <c r="AK68" s="156" t="s">
        <v>133</v>
      </c>
    </row>
    <row r="69" spans="1:37" ht="30" customHeight="1">
      <c r="A69" s="26" t="str">
        <f>'Tabla Resultados FC'!C9</f>
        <v>TPB.4.2</v>
      </c>
      <c r="B69" s="30" t="str">
        <f>'Tabla Resultados FC'!D9</f>
        <v>Multifuncionalidad del territorio y los recursos naturales frente al cambio climático</v>
      </c>
      <c r="C69" s="29">
        <f>100%/4</f>
        <v>0.25</v>
      </c>
      <c r="D69" s="161"/>
      <c r="E69" s="162"/>
      <c r="F69" s="163"/>
      <c r="G69" s="157"/>
      <c r="H69" s="155"/>
      <c r="I69" s="164"/>
      <c r="J69" s="42" t="str">
        <f>B69</f>
        <v>Multifuncionalidad del territorio y los recursos naturales frente al cambio climático</v>
      </c>
      <c r="K69" s="29">
        <f>100%/4</f>
        <v>0.25</v>
      </c>
      <c r="L69" s="163"/>
      <c r="M69" s="161"/>
      <c r="N69" s="162"/>
      <c r="O69" s="163"/>
      <c r="P69" s="157"/>
      <c r="Q69" s="155"/>
      <c r="R69" s="157"/>
      <c r="S69" s="42" t="str">
        <f>B69</f>
        <v>Multifuncionalidad del territorio y los recursos naturales frente al cambio climático</v>
      </c>
      <c r="T69" s="38">
        <f>100%/4</f>
        <v>0.25</v>
      </c>
      <c r="U69" s="29"/>
      <c r="V69" s="161"/>
      <c r="W69" s="162"/>
      <c r="X69" s="163"/>
      <c r="Y69" s="157"/>
      <c r="Z69" s="155"/>
      <c r="AA69" s="157"/>
      <c r="AB69" s="42" t="str">
        <f>J69</f>
        <v>Multifuncionalidad del territorio y los recursos naturales frente al cambio climático</v>
      </c>
      <c r="AC69" s="38">
        <f>100%/4</f>
        <v>0.25</v>
      </c>
      <c r="AD69" s="38"/>
      <c r="AE69" s="161"/>
      <c r="AF69" s="162"/>
      <c r="AG69" s="163"/>
      <c r="AH69" s="157"/>
      <c r="AI69" s="155"/>
      <c r="AJ69" s="157"/>
      <c r="AK69" s="157"/>
    </row>
    <row r="70" spans="1:37">
      <c r="A70" s="6"/>
      <c r="B70" s="6"/>
      <c r="C70" s="6"/>
      <c r="D70" s="9" t="s">
        <v>33</v>
      </c>
      <c r="E70" s="9" t="s">
        <v>34</v>
      </c>
      <c r="F70" s="9" t="s">
        <v>35</v>
      </c>
      <c r="G70" s="6"/>
      <c r="H70" s="6"/>
      <c r="I70" s="6"/>
      <c r="J70" s="6"/>
      <c r="K70" s="6"/>
      <c r="L70" s="6"/>
      <c r="M70" s="9" t="s">
        <v>33</v>
      </c>
      <c r="N70" s="9" t="s">
        <v>34</v>
      </c>
      <c r="O70" s="9" t="s">
        <v>35</v>
      </c>
      <c r="P70" s="6"/>
      <c r="Q70" s="6"/>
      <c r="R70" s="6"/>
      <c r="S70" s="6"/>
      <c r="T70" s="6"/>
      <c r="U70" s="6"/>
      <c r="V70" s="9" t="s">
        <v>33</v>
      </c>
      <c r="W70" s="9" t="s">
        <v>34</v>
      </c>
      <c r="X70" s="9" t="s">
        <v>35</v>
      </c>
      <c r="Y70" s="6"/>
      <c r="Z70" s="6"/>
      <c r="AA70" s="6"/>
      <c r="AB70" s="6"/>
      <c r="AC70" s="6"/>
      <c r="AD70" s="6"/>
      <c r="AE70" s="9" t="s">
        <v>33</v>
      </c>
      <c r="AF70" s="9" t="s">
        <v>34</v>
      </c>
      <c r="AG70" s="9" t="s">
        <v>35</v>
      </c>
      <c r="AH70" s="6"/>
      <c r="AI70" s="6"/>
      <c r="AJ70" s="6"/>
      <c r="AK70" s="6"/>
    </row>
    <row r="71" spans="1:37" s="5" customFormat="1" ht="13.8" hidden="1" customHeight="1">
      <c r="A71" s="6"/>
      <c r="B71" s="6"/>
      <c r="C71" s="35"/>
      <c r="D71" s="10">
        <f>C72*50%</f>
        <v>4.1666666666666664E-2</v>
      </c>
      <c r="E71" s="10">
        <f>C72*75%</f>
        <v>6.25E-2</v>
      </c>
      <c r="F71" s="10">
        <f>C72*100%</f>
        <v>8.3333333333333329E-2</v>
      </c>
      <c r="G71" s="6"/>
      <c r="H71" s="6"/>
      <c r="I71" s="6"/>
      <c r="J71" s="6"/>
      <c r="K71" s="6"/>
      <c r="L71" s="6"/>
      <c r="M71" s="10">
        <f>K72*50%</f>
        <v>4.1666666666666664E-2</v>
      </c>
      <c r="N71" s="10">
        <f>K72*75%</f>
        <v>6.25E-2</v>
      </c>
      <c r="O71" s="10">
        <f>K72*100%</f>
        <v>8.3333333333333329E-2</v>
      </c>
      <c r="P71" s="6"/>
      <c r="Q71" s="6"/>
      <c r="R71" s="6"/>
      <c r="S71" s="6"/>
      <c r="T71" s="35"/>
      <c r="U71" s="6"/>
      <c r="V71" s="10">
        <f>T72*50%</f>
        <v>4.1666666666666664E-2</v>
      </c>
      <c r="W71" s="10">
        <f>T72*75%</f>
        <v>6.25E-2</v>
      </c>
      <c r="X71" s="10">
        <f>T72*100%</f>
        <v>8.3333333333333329E-2</v>
      </c>
      <c r="Y71" s="6"/>
      <c r="Z71" s="6"/>
      <c r="AA71" s="6"/>
      <c r="AB71" s="6"/>
      <c r="AC71" s="6"/>
      <c r="AD71" s="6"/>
      <c r="AE71" s="10">
        <f>AC72*50%</f>
        <v>4.1666666666666664E-2</v>
      </c>
      <c r="AF71" s="10">
        <f>AC72*75%</f>
        <v>6.25E-2</v>
      </c>
      <c r="AG71" s="10">
        <f>AC72*100%</f>
        <v>8.3333333333333329E-2</v>
      </c>
      <c r="AH71" s="6"/>
      <c r="AI71" s="6"/>
      <c r="AJ71" s="6"/>
      <c r="AK71" s="6"/>
    </row>
    <row r="72" spans="1:37" ht="15.6">
      <c r="A72" s="6"/>
      <c r="B72" s="20" t="s">
        <v>36</v>
      </c>
      <c r="C72" s="8">
        <f>C69/3</f>
        <v>8.3333333333333329E-2</v>
      </c>
      <c r="D72" s="21"/>
      <c r="E72" s="21"/>
      <c r="F72" s="21"/>
      <c r="G72" s="11">
        <v>1</v>
      </c>
      <c r="H72" s="12">
        <f>INDEX(D71:F71,G72)</f>
        <v>4.1666666666666664E-2</v>
      </c>
      <c r="I72" s="13">
        <f>H72</f>
        <v>4.1666666666666664E-2</v>
      </c>
      <c r="J72" s="20" t="s">
        <v>36</v>
      </c>
      <c r="K72" s="8">
        <f>K69/3</f>
        <v>8.3333333333333329E-2</v>
      </c>
      <c r="L72" s="11" t="e">
        <f>IF(#REF!="Sí",1)+IF(#REF!="No",0)</f>
        <v>#REF!</v>
      </c>
      <c r="M72" s="21"/>
      <c r="N72" s="21"/>
      <c r="O72" s="21"/>
      <c r="P72" s="11">
        <v>3</v>
      </c>
      <c r="Q72" s="12">
        <f>INDEX(M71:O71,P72)</f>
        <v>8.3333333333333329E-2</v>
      </c>
      <c r="R72" s="13">
        <f>Q72</f>
        <v>8.3333333333333329E-2</v>
      </c>
      <c r="S72" s="20"/>
      <c r="T72" s="8">
        <f>T69/3</f>
        <v>8.3333333333333329E-2</v>
      </c>
      <c r="U72" s="11" t="e">
        <f>IF(#REF!="Sí",1)+IF(#REF!="No",0)</f>
        <v>#REF!</v>
      </c>
      <c r="V72" s="21"/>
      <c r="W72" s="21"/>
      <c r="X72" s="21"/>
      <c r="Y72" s="11">
        <v>3</v>
      </c>
      <c r="Z72" s="12">
        <f>INDEX(V71:X71,Y72)</f>
        <v>8.3333333333333329E-2</v>
      </c>
      <c r="AA72" s="13">
        <f>Z72</f>
        <v>8.3333333333333329E-2</v>
      </c>
      <c r="AB72" s="20" t="s">
        <v>36</v>
      </c>
      <c r="AC72" s="8">
        <f>AC69/3</f>
        <v>8.3333333333333329E-2</v>
      </c>
      <c r="AD72" s="11" t="e">
        <f>IF(#REF!="Sí",1)+IF(#REF!="No",0)</f>
        <v>#REF!</v>
      </c>
      <c r="AE72" s="21"/>
      <c r="AF72" s="21"/>
      <c r="AG72" s="21"/>
      <c r="AH72" s="11">
        <v>2</v>
      </c>
      <c r="AI72" s="12">
        <f>INDEX(AE71:AG71,AH72)</f>
        <v>6.25E-2</v>
      </c>
      <c r="AJ72" s="13">
        <f>AI72</f>
        <v>6.25E-2</v>
      </c>
      <c r="AK72" s="14"/>
    </row>
    <row r="73" spans="1:37" ht="14.4" hidden="1" customHeight="1">
      <c r="A73" s="6"/>
      <c r="B73" s="19"/>
      <c r="C73" s="28"/>
      <c r="D73" s="10">
        <f>(C74/2)*1</f>
        <v>4.1666666666666664E-2</v>
      </c>
      <c r="E73" s="10">
        <f>(C74/2)*1.5</f>
        <v>6.25E-2</v>
      </c>
      <c r="F73" s="10">
        <f>(C74/2)*2</f>
        <v>8.3333333333333329E-2</v>
      </c>
      <c r="G73" s="17"/>
      <c r="H73" s="17"/>
      <c r="I73" s="18"/>
      <c r="J73" s="28"/>
      <c r="K73" s="28"/>
      <c r="L73" s="19"/>
      <c r="M73" s="10">
        <f>(K74/2)*1</f>
        <v>4.1666666666666664E-2</v>
      </c>
      <c r="N73" s="10">
        <f>(K74/2)*1.5</f>
        <v>6.25E-2</v>
      </c>
      <c r="O73" s="10">
        <f>(K74/2)*2</f>
        <v>8.3333333333333329E-2</v>
      </c>
      <c r="P73" s="17"/>
      <c r="Q73" s="17"/>
      <c r="R73" s="18"/>
      <c r="S73" s="28"/>
      <c r="T73" s="28"/>
      <c r="U73" s="19"/>
      <c r="V73" s="10">
        <f>(R74/2)*1</f>
        <v>4.1666666666666664E-2</v>
      </c>
      <c r="W73" s="10">
        <f>(R74/2)*1.5</f>
        <v>6.25E-2</v>
      </c>
      <c r="X73" s="10">
        <f>(R74/2)*2</f>
        <v>8.3333333333333329E-2</v>
      </c>
      <c r="Y73" s="17"/>
      <c r="Z73" s="17"/>
      <c r="AA73" s="18"/>
      <c r="AB73" s="28"/>
      <c r="AC73" s="28"/>
      <c r="AD73" s="19"/>
      <c r="AE73" s="10">
        <f>(AC74/2)*1</f>
        <v>4.1666666666666664E-2</v>
      </c>
      <c r="AF73" s="10">
        <f>(AC74/2)*1.5</f>
        <v>6.25E-2</v>
      </c>
      <c r="AG73" s="10">
        <f>(AC74/2)*2</f>
        <v>8.3333333333333329E-2</v>
      </c>
      <c r="AH73" s="17"/>
      <c r="AI73" s="17"/>
      <c r="AJ73" s="18"/>
      <c r="AK73" s="6"/>
    </row>
    <row r="74" spans="1:37" ht="15" thickBot="1">
      <c r="A74" s="6"/>
      <c r="B74" s="20" t="s">
        <v>36</v>
      </c>
      <c r="C74" s="8">
        <f>C69/3</f>
        <v>8.3333333333333329E-2</v>
      </c>
      <c r="D74" s="21"/>
      <c r="E74" s="21"/>
      <c r="F74" s="21"/>
      <c r="G74" s="11">
        <v>1</v>
      </c>
      <c r="H74" s="12">
        <f>INDEX(D73:F73,G74)</f>
        <v>4.1666666666666664E-2</v>
      </c>
      <c r="I74" s="13">
        <f>H74</f>
        <v>4.1666666666666664E-2</v>
      </c>
      <c r="J74" s="20" t="s">
        <v>36</v>
      </c>
      <c r="K74" s="8">
        <f>K69/3</f>
        <v>8.3333333333333329E-2</v>
      </c>
      <c r="L74" s="11" t="e">
        <f>IF(#REF!="Sí",1)+IF(#REF!="No",0)</f>
        <v>#REF!</v>
      </c>
      <c r="M74" s="21"/>
      <c r="N74" s="21"/>
      <c r="O74" s="21"/>
      <c r="P74" s="11">
        <v>3</v>
      </c>
      <c r="Q74" s="12">
        <f>INDEX(M73:O73,P74)</f>
        <v>8.3333333333333329E-2</v>
      </c>
      <c r="R74" s="13">
        <f>Q74</f>
        <v>8.3333333333333329E-2</v>
      </c>
      <c r="S74" s="20"/>
      <c r="T74" s="8">
        <f>T69/3</f>
        <v>8.3333333333333329E-2</v>
      </c>
      <c r="U74" s="11" t="e">
        <f>IF(#REF!="Sí",1)+IF(#REF!="No",0)</f>
        <v>#REF!</v>
      </c>
      <c r="V74" s="21"/>
      <c r="W74" s="21"/>
      <c r="X74" s="21"/>
      <c r="Y74" s="11">
        <v>3</v>
      </c>
      <c r="Z74" s="12">
        <f>INDEX(V73:X73,Y74)</f>
        <v>8.3333333333333329E-2</v>
      </c>
      <c r="AA74" s="13">
        <f>Z74</f>
        <v>8.3333333333333329E-2</v>
      </c>
      <c r="AB74" s="20" t="s">
        <v>36</v>
      </c>
      <c r="AC74" s="8">
        <f>AC69/3</f>
        <v>8.3333333333333329E-2</v>
      </c>
      <c r="AD74" s="11" t="e">
        <f>IF(#REF!="Sí",1)+IF(#REF!="No",0)</f>
        <v>#REF!</v>
      </c>
      <c r="AE74" s="21"/>
      <c r="AF74" s="21"/>
      <c r="AG74" s="21"/>
      <c r="AH74" s="11">
        <v>2</v>
      </c>
      <c r="AI74" s="12">
        <f>INDEX(AE73:AG73,AH74)</f>
        <v>6.25E-2</v>
      </c>
      <c r="AJ74" s="13">
        <f>AI74</f>
        <v>6.25E-2</v>
      </c>
      <c r="AK74" s="6"/>
    </row>
    <row r="75" spans="1:37" ht="14.4" hidden="1" customHeight="1" thickBot="1">
      <c r="A75" s="6"/>
      <c r="B75" s="19"/>
      <c r="C75" s="28"/>
      <c r="D75" s="10">
        <f>(C76/2)*1</f>
        <v>4.1666666666666664E-2</v>
      </c>
      <c r="E75" s="10">
        <f>(C76/2)*1.5</f>
        <v>6.25E-2</v>
      </c>
      <c r="F75" s="10">
        <f>(C76/2)*2</f>
        <v>8.3333333333333329E-2</v>
      </c>
      <c r="G75" s="17"/>
      <c r="H75" s="17"/>
      <c r="I75" s="18"/>
      <c r="J75" s="28"/>
      <c r="K75" s="28"/>
      <c r="L75" s="19"/>
      <c r="M75" s="10">
        <f>(K76/2)*1</f>
        <v>4.1666666666666664E-2</v>
      </c>
      <c r="N75" s="10">
        <f>(K76/2)*1.5</f>
        <v>6.25E-2</v>
      </c>
      <c r="O75" s="10">
        <f>(K76/2)*2</f>
        <v>8.3333333333333329E-2</v>
      </c>
      <c r="P75" s="17"/>
      <c r="Q75" s="17"/>
      <c r="R75" s="18"/>
      <c r="S75" s="28"/>
      <c r="T75" s="28"/>
      <c r="U75" s="19"/>
      <c r="V75" s="10">
        <f>(R76/2)*1</f>
        <v>4.1666666666666664E-2</v>
      </c>
      <c r="W75" s="10">
        <f>(R76/2)*1.5</f>
        <v>6.25E-2</v>
      </c>
      <c r="X75" s="10">
        <f>(R76/2)*2</f>
        <v>8.3333333333333329E-2</v>
      </c>
      <c r="Y75" s="17"/>
      <c r="Z75" s="17"/>
      <c r="AA75" s="18"/>
      <c r="AB75" s="28"/>
      <c r="AC75" s="28"/>
      <c r="AD75" s="19"/>
      <c r="AE75" s="10">
        <f>(AC76/2)*1</f>
        <v>4.1666666666666664E-2</v>
      </c>
      <c r="AF75" s="10">
        <f>(AC76/2)*1.5</f>
        <v>6.25E-2</v>
      </c>
      <c r="AG75" s="10">
        <f>(AC76/2)*2</f>
        <v>8.3333333333333329E-2</v>
      </c>
      <c r="AH75" s="17"/>
      <c r="AI75" s="17"/>
      <c r="AJ75" s="18"/>
      <c r="AK75" s="6"/>
    </row>
    <row r="76" spans="1:37" ht="15" thickBot="1">
      <c r="A76" s="6"/>
      <c r="B76" s="20" t="s">
        <v>36</v>
      </c>
      <c r="C76" s="8">
        <f>C69/3</f>
        <v>8.3333333333333329E-2</v>
      </c>
      <c r="D76" s="21"/>
      <c r="E76" s="21"/>
      <c r="F76" s="21"/>
      <c r="G76" s="11">
        <v>1</v>
      </c>
      <c r="H76" s="12">
        <f>INDEX(D75:F75,G76)</f>
        <v>4.1666666666666664E-2</v>
      </c>
      <c r="I76" s="13">
        <f>H76</f>
        <v>4.1666666666666664E-2</v>
      </c>
      <c r="J76" s="20" t="s">
        <v>36</v>
      </c>
      <c r="K76" s="8">
        <f>K69/3</f>
        <v>8.3333333333333329E-2</v>
      </c>
      <c r="L76" s="11" t="e">
        <f>IF(#REF!="Sí",1)+IF(#REF!="No",0)</f>
        <v>#REF!</v>
      </c>
      <c r="M76" s="21"/>
      <c r="N76" s="21"/>
      <c r="O76" s="21"/>
      <c r="P76" s="11">
        <v>3</v>
      </c>
      <c r="Q76" s="12">
        <f>INDEX(M75:O75,P76)</f>
        <v>8.3333333333333329E-2</v>
      </c>
      <c r="R76" s="13">
        <f>Q76</f>
        <v>8.3333333333333329E-2</v>
      </c>
      <c r="S76" s="20"/>
      <c r="T76" s="8">
        <f>T69/3</f>
        <v>8.3333333333333329E-2</v>
      </c>
      <c r="U76" s="11" t="e">
        <f>IF(#REF!="Sí",1)+IF(#REF!="No",0)</f>
        <v>#REF!</v>
      </c>
      <c r="V76" s="21"/>
      <c r="W76" s="21"/>
      <c r="X76" s="21"/>
      <c r="Y76" s="11">
        <v>3</v>
      </c>
      <c r="Z76" s="12">
        <f>INDEX(V75:X75,Y76)</f>
        <v>8.3333333333333329E-2</v>
      </c>
      <c r="AA76" s="13">
        <f>Z76</f>
        <v>8.3333333333333329E-2</v>
      </c>
      <c r="AB76" s="20" t="s">
        <v>36</v>
      </c>
      <c r="AC76" s="8">
        <f>AC69/3</f>
        <v>8.3333333333333329E-2</v>
      </c>
      <c r="AD76" s="11" t="e">
        <f>IF(#REF!="Sí",1)+IF(#REF!="No",0)</f>
        <v>#REF!</v>
      </c>
      <c r="AE76" s="21"/>
      <c r="AF76" s="21"/>
      <c r="AG76" s="21"/>
      <c r="AH76" s="11">
        <v>2</v>
      </c>
      <c r="AI76" s="33">
        <f>INDEX(AE75:AG75,AH76)</f>
        <v>6.25E-2</v>
      </c>
      <c r="AJ76" s="13">
        <f>AI76</f>
        <v>6.25E-2</v>
      </c>
      <c r="AK76" s="15">
        <f>SUM(I77,R77,AA77,AJ77)</f>
        <v>0.8125</v>
      </c>
    </row>
    <row r="77" spans="1:37" s="5" customFormat="1" ht="14.4" customHeight="1">
      <c r="A77" s="6"/>
      <c r="B77" s="28"/>
      <c r="C77" s="34">
        <f>SUM(C72:C76)</f>
        <v>0.25</v>
      </c>
      <c r="D77" s="28"/>
      <c r="E77" s="28"/>
      <c r="F77" s="28"/>
      <c r="G77" s="28"/>
      <c r="H77" s="28"/>
      <c r="I77" s="34">
        <f>I72+I74+I76</f>
        <v>0.125</v>
      </c>
      <c r="J77" s="28"/>
      <c r="K77" s="34">
        <f>SUM(K72:K76)</f>
        <v>0.25</v>
      </c>
      <c r="L77"/>
      <c r="M77"/>
      <c r="N77"/>
      <c r="O77"/>
      <c r="P77"/>
      <c r="Q77"/>
      <c r="R77" s="34">
        <f>R72+R74+R76</f>
        <v>0.25</v>
      </c>
      <c r="S77" s="28"/>
      <c r="T77" s="34">
        <f>SUM(T72:T76)</f>
        <v>0.25</v>
      </c>
      <c r="U77" s="34" t="e">
        <f>SUM(U72:U76)</f>
        <v>#REF!</v>
      </c>
      <c r="V77"/>
      <c r="W77"/>
      <c r="X77"/>
      <c r="Y77"/>
      <c r="Z77"/>
      <c r="AA77" s="34">
        <f>AA72+AA74+AA76</f>
        <v>0.25</v>
      </c>
      <c r="AB77" s="28"/>
      <c r="AC77" s="34">
        <f>SUM(AC72:AC76)</f>
        <v>0.25</v>
      </c>
      <c r="AD77"/>
      <c r="AE77"/>
      <c r="AF77"/>
      <c r="AG77"/>
      <c r="AH77"/>
      <c r="AI77"/>
      <c r="AJ77" s="34">
        <f>AJ72+AJ74+AJ76</f>
        <v>0.1875</v>
      </c>
      <c r="AK77" s="6"/>
    </row>
    <row r="79" spans="1:37" ht="28.8" customHeight="1">
      <c r="A79" s="6"/>
      <c r="B79" s="6"/>
      <c r="C79" s="25" t="s">
        <v>125</v>
      </c>
      <c r="D79" s="158" t="s">
        <v>134</v>
      </c>
      <c r="E79" s="159"/>
      <c r="F79" s="160"/>
      <c r="G79" s="156" t="s">
        <v>129</v>
      </c>
      <c r="H79" s="154" t="s">
        <v>37</v>
      </c>
      <c r="I79" s="164" t="s">
        <v>127</v>
      </c>
      <c r="J79" s="42"/>
      <c r="K79" s="25" t="s">
        <v>125</v>
      </c>
      <c r="L79" s="160"/>
      <c r="M79" s="158" t="s">
        <v>135</v>
      </c>
      <c r="N79" s="159"/>
      <c r="O79" s="160"/>
      <c r="P79" s="156" t="s">
        <v>129</v>
      </c>
      <c r="Q79" s="154" t="s">
        <v>37</v>
      </c>
      <c r="R79" s="156" t="s">
        <v>126</v>
      </c>
      <c r="S79" s="42"/>
      <c r="T79" s="37" t="s">
        <v>125</v>
      </c>
      <c r="U79" s="25"/>
      <c r="V79" s="158" t="s">
        <v>136</v>
      </c>
      <c r="W79" s="159"/>
      <c r="X79" s="160"/>
      <c r="Y79" s="156" t="s">
        <v>129</v>
      </c>
      <c r="Z79" s="154" t="s">
        <v>37</v>
      </c>
      <c r="AA79" s="156" t="s">
        <v>128</v>
      </c>
      <c r="AB79" s="42"/>
      <c r="AC79" s="37" t="s">
        <v>125</v>
      </c>
      <c r="AD79" s="37"/>
      <c r="AE79" s="158" t="s">
        <v>137</v>
      </c>
      <c r="AF79" s="159"/>
      <c r="AG79" s="160"/>
      <c r="AH79" s="156" t="s">
        <v>129</v>
      </c>
      <c r="AI79" s="154" t="s">
        <v>37</v>
      </c>
      <c r="AJ79" s="156" t="s">
        <v>131</v>
      </c>
      <c r="AK79" s="156" t="s">
        <v>133</v>
      </c>
    </row>
    <row r="80" spans="1:37" ht="46.2" customHeight="1">
      <c r="A80" s="26" t="e">
        <f>'Tabla Resultados FC'!#REF!</f>
        <v>#REF!</v>
      </c>
      <c r="B80" s="30" t="e">
        <f>'Tabla Resultados FC'!#REF!</f>
        <v>#REF!</v>
      </c>
      <c r="C80" s="29">
        <f>100%/4</f>
        <v>0.25</v>
      </c>
      <c r="D80" s="161"/>
      <c r="E80" s="162"/>
      <c r="F80" s="163"/>
      <c r="G80" s="157"/>
      <c r="H80" s="155"/>
      <c r="I80" s="164"/>
      <c r="J80" s="42" t="e">
        <f>B80</f>
        <v>#REF!</v>
      </c>
      <c r="K80" s="29">
        <f>100%/4</f>
        <v>0.25</v>
      </c>
      <c r="L80" s="163"/>
      <c r="M80" s="161"/>
      <c r="N80" s="162"/>
      <c r="O80" s="163"/>
      <c r="P80" s="157"/>
      <c r="Q80" s="155"/>
      <c r="R80" s="157"/>
      <c r="S80" s="42" t="e">
        <f>B80</f>
        <v>#REF!</v>
      </c>
      <c r="T80" s="38">
        <f>100%/4</f>
        <v>0.25</v>
      </c>
      <c r="U80" s="29"/>
      <c r="V80" s="161"/>
      <c r="W80" s="162"/>
      <c r="X80" s="163"/>
      <c r="Y80" s="157"/>
      <c r="Z80" s="155"/>
      <c r="AA80" s="157"/>
      <c r="AB80" s="42" t="e">
        <f>J80</f>
        <v>#REF!</v>
      </c>
      <c r="AC80" s="38">
        <f>100%/4</f>
        <v>0.25</v>
      </c>
      <c r="AD80" s="38"/>
      <c r="AE80" s="161"/>
      <c r="AF80" s="162"/>
      <c r="AG80" s="163"/>
      <c r="AH80" s="157"/>
      <c r="AI80" s="155"/>
      <c r="AJ80" s="157"/>
      <c r="AK80" s="157"/>
    </row>
    <row r="81" spans="1:37">
      <c r="A81" s="6"/>
      <c r="B81" s="6"/>
      <c r="C81" s="6"/>
      <c r="D81" s="9" t="s">
        <v>33</v>
      </c>
      <c r="E81" s="9" t="s">
        <v>34</v>
      </c>
      <c r="F81" s="9" t="s">
        <v>35</v>
      </c>
      <c r="G81" s="6"/>
      <c r="H81" s="6"/>
      <c r="I81" s="6"/>
      <c r="J81" s="6"/>
      <c r="K81" s="6"/>
      <c r="L81" s="6"/>
      <c r="M81" s="9" t="s">
        <v>33</v>
      </c>
      <c r="N81" s="9" t="s">
        <v>34</v>
      </c>
      <c r="O81" s="9" t="s">
        <v>35</v>
      </c>
      <c r="P81" s="6"/>
      <c r="Q81" s="6"/>
      <c r="R81" s="6"/>
      <c r="S81" s="6"/>
      <c r="T81" s="6"/>
      <c r="U81" s="6"/>
      <c r="V81" s="9" t="s">
        <v>33</v>
      </c>
      <c r="W81" s="9" t="s">
        <v>34</v>
      </c>
      <c r="X81" s="9" t="s">
        <v>35</v>
      </c>
      <c r="Y81" s="6"/>
      <c r="Z81" s="6"/>
      <c r="AA81" s="6"/>
      <c r="AB81" s="6"/>
      <c r="AC81" s="6"/>
      <c r="AD81" s="6"/>
      <c r="AE81" s="9" t="s">
        <v>33</v>
      </c>
      <c r="AF81" s="9" t="s">
        <v>34</v>
      </c>
      <c r="AG81" s="9" t="s">
        <v>35</v>
      </c>
      <c r="AH81" s="6"/>
      <c r="AI81" s="6"/>
      <c r="AJ81" s="6"/>
      <c r="AK81" s="6"/>
    </row>
    <row r="82" spans="1:37" s="5" customFormat="1" ht="13.8" hidden="1" customHeight="1">
      <c r="A82" s="6"/>
      <c r="B82" s="6"/>
      <c r="C82" s="35"/>
      <c r="D82" s="10">
        <f>C83*50%</f>
        <v>4.1666666666666664E-2</v>
      </c>
      <c r="E82" s="10">
        <f>C83*75%</f>
        <v>6.25E-2</v>
      </c>
      <c r="F82" s="10">
        <f>C83*100%</f>
        <v>8.3333333333333329E-2</v>
      </c>
      <c r="G82" s="6"/>
      <c r="H82" s="6"/>
      <c r="I82" s="6"/>
      <c r="J82" s="6"/>
      <c r="K82" s="6"/>
      <c r="L82" s="6"/>
      <c r="M82" s="10">
        <f>K83*50%</f>
        <v>4.1666666666666664E-2</v>
      </c>
      <c r="N82" s="10">
        <f>K83*75%</f>
        <v>6.25E-2</v>
      </c>
      <c r="O82" s="10">
        <f>K83*100%</f>
        <v>8.3333333333333329E-2</v>
      </c>
      <c r="P82" s="6"/>
      <c r="Q82" s="6"/>
      <c r="R82" s="6"/>
      <c r="S82" s="6"/>
      <c r="T82" s="35"/>
      <c r="U82" s="6"/>
      <c r="V82" s="10">
        <f>T83*50%</f>
        <v>4.1666666666666664E-2</v>
      </c>
      <c r="W82" s="10">
        <f>T83*75%</f>
        <v>6.25E-2</v>
      </c>
      <c r="X82" s="10">
        <f>T83*100%</f>
        <v>8.3333333333333329E-2</v>
      </c>
      <c r="Y82" s="6"/>
      <c r="Z82" s="6"/>
      <c r="AA82" s="6"/>
      <c r="AB82" s="6"/>
      <c r="AC82" s="6"/>
      <c r="AD82" s="6"/>
      <c r="AE82" s="10">
        <f>AC83*50%</f>
        <v>4.1666666666666664E-2</v>
      </c>
      <c r="AF82" s="10">
        <f>AC83*75%</f>
        <v>6.25E-2</v>
      </c>
      <c r="AG82" s="10">
        <f>AC83*100%</f>
        <v>8.3333333333333329E-2</v>
      </c>
      <c r="AH82" s="6"/>
      <c r="AI82" s="6"/>
      <c r="AJ82" s="6"/>
      <c r="AK82" s="6"/>
    </row>
    <row r="83" spans="1:37" ht="15.6">
      <c r="A83" s="6"/>
      <c r="B83" s="20" t="s">
        <v>36</v>
      </c>
      <c r="C83" s="8">
        <f>C80/3</f>
        <v>8.3333333333333329E-2</v>
      </c>
      <c r="D83" s="21"/>
      <c r="E83" s="21"/>
      <c r="F83" s="21"/>
      <c r="G83" s="11">
        <v>1</v>
      </c>
      <c r="H83" s="12">
        <f>INDEX(D82:F82,G83)</f>
        <v>4.1666666666666664E-2</v>
      </c>
      <c r="I83" s="13">
        <f>H83</f>
        <v>4.1666666666666664E-2</v>
      </c>
      <c r="J83" s="20" t="s">
        <v>36</v>
      </c>
      <c r="K83" s="8">
        <f>K80/3</f>
        <v>8.3333333333333329E-2</v>
      </c>
      <c r="L83" s="11" t="e">
        <f>IF(#REF!="Sí",1)+IF(#REF!="No",0)</f>
        <v>#REF!</v>
      </c>
      <c r="M83" s="21"/>
      <c r="N83" s="21"/>
      <c r="O83" s="21"/>
      <c r="P83" s="11">
        <v>3</v>
      </c>
      <c r="Q83" s="12">
        <f>INDEX(M82:O82,P83)</f>
        <v>8.3333333333333329E-2</v>
      </c>
      <c r="R83" s="13">
        <f>Q83</f>
        <v>8.3333333333333329E-2</v>
      </c>
      <c r="S83" s="20"/>
      <c r="T83" s="8">
        <f>T80/3</f>
        <v>8.3333333333333329E-2</v>
      </c>
      <c r="U83" s="11" t="e">
        <f>IF(#REF!="Sí",1)+IF(#REF!="No",0)</f>
        <v>#REF!</v>
      </c>
      <c r="V83" s="21"/>
      <c r="W83" s="21"/>
      <c r="X83" s="21"/>
      <c r="Y83" s="11">
        <v>3</v>
      </c>
      <c r="Z83" s="12">
        <f>INDEX(V82:X82,Y83)</f>
        <v>8.3333333333333329E-2</v>
      </c>
      <c r="AA83" s="13">
        <f>Z83</f>
        <v>8.3333333333333329E-2</v>
      </c>
      <c r="AB83" s="20" t="s">
        <v>36</v>
      </c>
      <c r="AC83" s="8">
        <f>AC80/3</f>
        <v>8.3333333333333329E-2</v>
      </c>
      <c r="AD83" s="11" t="e">
        <f>IF(#REF!="Sí",1)+IF(#REF!="No",0)</f>
        <v>#REF!</v>
      </c>
      <c r="AE83" s="21"/>
      <c r="AF83" s="21"/>
      <c r="AG83" s="21"/>
      <c r="AH83" s="11">
        <v>2</v>
      </c>
      <c r="AI83" s="12">
        <f>INDEX(AE82:AG82,AH83)</f>
        <v>6.25E-2</v>
      </c>
      <c r="AJ83" s="13">
        <f>AI83</f>
        <v>6.25E-2</v>
      </c>
      <c r="AK83" s="14"/>
    </row>
    <row r="84" spans="1:37" ht="14.4" hidden="1" customHeight="1">
      <c r="A84" s="6"/>
      <c r="B84" s="19"/>
      <c r="C84" s="28"/>
      <c r="D84" s="10">
        <f>(C85/2)*1</f>
        <v>4.1666666666666664E-2</v>
      </c>
      <c r="E84" s="10">
        <f>(C85/2)*1.5</f>
        <v>6.25E-2</v>
      </c>
      <c r="F84" s="10">
        <f>(C85/2)*2</f>
        <v>8.3333333333333329E-2</v>
      </c>
      <c r="G84" s="17"/>
      <c r="H84" s="17"/>
      <c r="I84" s="18"/>
      <c r="J84" s="28"/>
      <c r="K84" s="28"/>
      <c r="L84" s="19"/>
      <c r="M84" s="10">
        <f>(K85/2)*1</f>
        <v>4.1666666666666664E-2</v>
      </c>
      <c r="N84" s="10">
        <f>(K85/2)*1.5</f>
        <v>6.25E-2</v>
      </c>
      <c r="O84" s="10">
        <f>(K85/2)*2</f>
        <v>8.3333333333333329E-2</v>
      </c>
      <c r="P84" s="17"/>
      <c r="Q84" s="17"/>
      <c r="R84" s="18"/>
      <c r="S84" s="28"/>
      <c r="T84" s="28"/>
      <c r="U84" s="19"/>
      <c r="V84" s="10">
        <f>(R85/2)*1</f>
        <v>4.1666666666666664E-2</v>
      </c>
      <c r="W84" s="10">
        <f>(R85/2)*1.5</f>
        <v>6.25E-2</v>
      </c>
      <c r="X84" s="10">
        <f>(R85/2)*2</f>
        <v>8.3333333333333329E-2</v>
      </c>
      <c r="Y84" s="17"/>
      <c r="Z84" s="17"/>
      <c r="AA84" s="18"/>
      <c r="AB84" s="28"/>
      <c r="AC84" s="28"/>
      <c r="AD84" s="19"/>
      <c r="AE84" s="10">
        <f>(AC85/2)*1</f>
        <v>4.1666666666666664E-2</v>
      </c>
      <c r="AF84" s="10">
        <f>(AC85/2)*1.5</f>
        <v>6.25E-2</v>
      </c>
      <c r="AG84" s="10">
        <f>(AC85/2)*2</f>
        <v>8.3333333333333329E-2</v>
      </c>
      <c r="AH84" s="17"/>
      <c r="AI84" s="17"/>
      <c r="AJ84" s="18"/>
      <c r="AK84" s="6"/>
    </row>
    <row r="85" spans="1:37" ht="15" thickBot="1">
      <c r="A85" s="6"/>
      <c r="B85" s="20" t="s">
        <v>36</v>
      </c>
      <c r="C85" s="8">
        <f>C80/3</f>
        <v>8.3333333333333329E-2</v>
      </c>
      <c r="D85" s="21"/>
      <c r="E85" s="21"/>
      <c r="F85" s="21"/>
      <c r="G85" s="11">
        <v>1</v>
      </c>
      <c r="H85" s="12">
        <f>INDEX(D84:F84,G85)</f>
        <v>4.1666666666666664E-2</v>
      </c>
      <c r="I85" s="13">
        <f>H85</f>
        <v>4.1666666666666664E-2</v>
      </c>
      <c r="J85" s="20" t="s">
        <v>36</v>
      </c>
      <c r="K85" s="8">
        <f>K80/3</f>
        <v>8.3333333333333329E-2</v>
      </c>
      <c r="L85" s="11" t="e">
        <f>IF(#REF!="Sí",1)+IF(#REF!="No",0)</f>
        <v>#REF!</v>
      </c>
      <c r="M85" s="21"/>
      <c r="N85" s="21"/>
      <c r="O85" s="21"/>
      <c r="P85" s="11">
        <v>3</v>
      </c>
      <c r="Q85" s="12">
        <f>INDEX(M84:O84,P85)</f>
        <v>8.3333333333333329E-2</v>
      </c>
      <c r="R85" s="13">
        <f>Q85</f>
        <v>8.3333333333333329E-2</v>
      </c>
      <c r="S85" s="20"/>
      <c r="T85" s="8">
        <f>T80/3</f>
        <v>8.3333333333333329E-2</v>
      </c>
      <c r="U85" s="11" t="e">
        <f>IF(#REF!="Sí",1)+IF(#REF!="No",0)</f>
        <v>#REF!</v>
      </c>
      <c r="V85" s="21"/>
      <c r="W85" s="21"/>
      <c r="X85" s="21"/>
      <c r="Y85" s="11">
        <v>3</v>
      </c>
      <c r="Z85" s="12">
        <f>INDEX(V84:X84,Y85)</f>
        <v>8.3333333333333329E-2</v>
      </c>
      <c r="AA85" s="13">
        <f>Z85</f>
        <v>8.3333333333333329E-2</v>
      </c>
      <c r="AB85" s="20" t="s">
        <v>36</v>
      </c>
      <c r="AC85" s="8">
        <f>AC80/3</f>
        <v>8.3333333333333329E-2</v>
      </c>
      <c r="AD85" s="11" t="e">
        <f>IF(#REF!="Sí",1)+IF(#REF!="No",0)</f>
        <v>#REF!</v>
      </c>
      <c r="AE85" s="21"/>
      <c r="AF85" s="21"/>
      <c r="AG85" s="21"/>
      <c r="AH85" s="11">
        <v>2</v>
      </c>
      <c r="AI85" s="12">
        <f>INDEX(AE84:AG84,AH85)</f>
        <v>6.25E-2</v>
      </c>
      <c r="AJ85" s="13">
        <f>AI85</f>
        <v>6.25E-2</v>
      </c>
      <c r="AK85" s="6"/>
    </row>
    <row r="86" spans="1:37" ht="14.4" hidden="1" customHeight="1" thickBot="1">
      <c r="A86" s="6"/>
      <c r="B86" s="19"/>
      <c r="C86" s="28"/>
      <c r="D86" s="10">
        <f>(C87/2)*1</f>
        <v>4.1666666666666664E-2</v>
      </c>
      <c r="E86" s="10">
        <f>(C87/2)*1.5</f>
        <v>6.25E-2</v>
      </c>
      <c r="F86" s="10">
        <f>(C87/2)*2</f>
        <v>8.3333333333333329E-2</v>
      </c>
      <c r="G86" s="17"/>
      <c r="H86" s="17"/>
      <c r="I86" s="18"/>
      <c r="J86" s="28"/>
      <c r="K86" s="28"/>
      <c r="L86" s="19"/>
      <c r="M86" s="10">
        <f>(K87/2)*1</f>
        <v>4.1666666666666664E-2</v>
      </c>
      <c r="N86" s="10">
        <f>(K87/2)*1.5</f>
        <v>6.25E-2</v>
      </c>
      <c r="O86" s="10">
        <f>(K87/2)*2</f>
        <v>8.3333333333333329E-2</v>
      </c>
      <c r="P86" s="17"/>
      <c r="Q86" s="17"/>
      <c r="R86" s="18"/>
      <c r="S86" s="28"/>
      <c r="T86" s="28"/>
      <c r="U86" s="19"/>
      <c r="V86" s="10">
        <f>(R87/2)*1</f>
        <v>4.1666666666666664E-2</v>
      </c>
      <c r="W86" s="10">
        <f>(R87/2)*1.5</f>
        <v>6.25E-2</v>
      </c>
      <c r="X86" s="10">
        <f>(R87/2)*2</f>
        <v>8.3333333333333329E-2</v>
      </c>
      <c r="Y86" s="17"/>
      <c r="Z86" s="17"/>
      <c r="AA86" s="18"/>
      <c r="AB86" s="28"/>
      <c r="AC86" s="28"/>
      <c r="AD86" s="19"/>
      <c r="AE86" s="10">
        <f>(AC87/2)*1</f>
        <v>4.1666666666666664E-2</v>
      </c>
      <c r="AF86" s="10">
        <f>(AC87/2)*1.5</f>
        <v>6.25E-2</v>
      </c>
      <c r="AG86" s="10">
        <f>(AC87/2)*2</f>
        <v>8.3333333333333329E-2</v>
      </c>
      <c r="AH86" s="17"/>
      <c r="AI86" s="17"/>
      <c r="AJ86" s="18"/>
      <c r="AK86" s="6"/>
    </row>
    <row r="87" spans="1:37" ht="15" thickBot="1">
      <c r="A87" s="6"/>
      <c r="B87" s="20" t="s">
        <v>36</v>
      </c>
      <c r="C87" s="8">
        <f>C80/3</f>
        <v>8.3333333333333329E-2</v>
      </c>
      <c r="D87" s="21"/>
      <c r="E87" s="21"/>
      <c r="F87" s="21"/>
      <c r="G87" s="11">
        <v>1</v>
      </c>
      <c r="H87" s="12">
        <f>INDEX(D86:F86,G87)</f>
        <v>4.1666666666666664E-2</v>
      </c>
      <c r="I87" s="13">
        <f>H87</f>
        <v>4.1666666666666664E-2</v>
      </c>
      <c r="J87" s="20" t="s">
        <v>36</v>
      </c>
      <c r="K87" s="8">
        <f>K80/3</f>
        <v>8.3333333333333329E-2</v>
      </c>
      <c r="L87" s="11" t="e">
        <f>IF(#REF!="Sí",1)+IF(#REF!="No",0)</f>
        <v>#REF!</v>
      </c>
      <c r="M87" s="21"/>
      <c r="N87" s="21"/>
      <c r="O87" s="21"/>
      <c r="P87" s="11">
        <v>3</v>
      </c>
      <c r="Q87" s="12">
        <f>INDEX(M86:O86,P87)</f>
        <v>8.3333333333333329E-2</v>
      </c>
      <c r="R87" s="13">
        <f>Q87</f>
        <v>8.3333333333333329E-2</v>
      </c>
      <c r="S87" s="20"/>
      <c r="T87" s="8">
        <f>T80/3</f>
        <v>8.3333333333333329E-2</v>
      </c>
      <c r="U87" s="11" t="e">
        <f>IF(#REF!="Sí",1)+IF(#REF!="No",0)</f>
        <v>#REF!</v>
      </c>
      <c r="V87" s="21"/>
      <c r="W87" s="21"/>
      <c r="X87" s="21"/>
      <c r="Y87" s="11">
        <v>3</v>
      </c>
      <c r="Z87" s="12">
        <f>INDEX(V86:X86,Y87)</f>
        <v>8.3333333333333329E-2</v>
      </c>
      <c r="AA87" s="13">
        <f>Z87</f>
        <v>8.3333333333333329E-2</v>
      </c>
      <c r="AB87" s="20" t="s">
        <v>36</v>
      </c>
      <c r="AC87" s="8">
        <f>AC80/3</f>
        <v>8.3333333333333329E-2</v>
      </c>
      <c r="AD87" s="11" t="e">
        <f>IF(#REF!="Sí",1)+IF(#REF!="No",0)</f>
        <v>#REF!</v>
      </c>
      <c r="AE87" s="21"/>
      <c r="AF87" s="21"/>
      <c r="AG87" s="21"/>
      <c r="AH87" s="11">
        <v>2</v>
      </c>
      <c r="AI87" s="33">
        <f>INDEX(AE86:AG86,AH87)</f>
        <v>6.25E-2</v>
      </c>
      <c r="AJ87" s="13">
        <f>AI87</f>
        <v>6.25E-2</v>
      </c>
      <c r="AK87" s="15">
        <f>SUM(I88,R88,AA88,AJ88)</f>
        <v>0.8125</v>
      </c>
    </row>
    <row r="88" spans="1:37" s="5" customFormat="1" ht="14.4" customHeight="1">
      <c r="A88" s="6"/>
      <c r="B88" s="28"/>
      <c r="C88" s="34">
        <f>SUM(C83:C87)</f>
        <v>0.25</v>
      </c>
      <c r="D88" s="28"/>
      <c r="E88" s="28"/>
      <c r="F88" s="28"/>
      <c r="G88" s="28"/>
      <c r="H88" s="28"/>
      <c r="I88" s="34">
        <f>I83+I85+I87</f>
        <v>0.125</v>
      </c>
      <c r="J88" s="28"/>
      <c r="K88" s="34">
        <f>SUM(K83:K87)</f>
        <v>0.25</v>
      </c>
      <c r="L88"/>
      <c r="M88"/>
      <c r="N88"/>
      <c r="O88"/>
      <c r="P88"/>
      <c r="Q88"/>
      <c r="R88" s="34">
        <f>R83+R85+R87</f>
        <v>0.25</v>
      </c>
      <c r="S88" s="28"/>
      <c r="T88" s="34">
        <f>SUM(T83:T87)</f>
        <v>0.25</v>
      </c>
      <c r="U88" s="34" t="e">
        <f>SUM(U83:U87)</f>
        <v>#REF!</v>
      </c>
      <c r="V88"/>
      <c r="W88"/>
      <c r="X88"/>
      <c r="Y88"/>
      <c r="Z88"/>
      <c r="AA88" s="34">
        <f>AA83+AA85+AA87</f>
        <v>0.25</v>
      </c>
      <c r="AB88" s="28"/>
      <c r="AC88" s="34">
        <f>SUM(AC83:AC87)</f>
        <v>0.25</v>
      </c>
      <c r="AD88"/>
      <c r="AE88"/>
      <c r="AF88"/>
      <c r="AG88"/>
      <c r="AH88"/>
      <c r="AI88"/>
      <c r="AJ88" s="34">
        <f>AJ83+AJ85+AJ87</f>
        <v>0.1875</v>
      </c>
      <c r="AK88" s="6"/>
    </row>
    <row r="90" spans="1:37" ht="28.8" customHeight="1">
      <c r="A90" s="6"/>
      <c r="B90" s="6"/>
      <c r="C90" s="25" t="s">
        <v>125</v>
      </c>
      <c r="D90" s="158" t="s">
        <v>134</v>
      </c>
      <c r="E90" s="159"/>
      <c r="F90" s="160"/>
      <c r="G90" s="156" t="s">
        <v>129</v>
      </c>
      <c r="H90" s="154" t="s">
        <v>37</v>
      </c>
      <c r="I90" s="164" t="s">
        <v>127</v>
      </c>
      <c r="J90" s="42"/>
      <c r="K90" s="25" t="s">
        <v>125</v>
      </c>
      <c r="L90" s="160"/>
      <c r="M90" s="158" t="s">
        <v>135</v>
      </c>
      <c r="N90" s="159"/>
      <c r="O90" s="160"/>
      <c r="P90" s="156" t="s">
        <v>129</v>
      </c>
      <c r="Q90" s="154" t="s">
        <v>37</v>
      </c>
      <c r="R90" s="156" t="s">
        <v>126</v>
      </c>
      <c r="S90" s="42"/>
      <c r="T90" s="37" t="s">
        <v>125</v>
      </c>
      <c r="U90" s="25"/>
      <c r="V90" s="158" t="s">
        <v>136</v>
      </c>
      <c r="W90" s="159"/>
      <c r="X90" s="160"/>
      <c r="Y90" s="156" t="s">
        <v>129</v>
      </c>
      <c r="Z90" s="154" t="s">
        <v>37</v>
      </c>
      <c r="AA90" s="156" t="s">
        <v>128</v>
      </c>
      <c r="AB90" s="42"/>
      <c r="AC90" s="37" t="s">
        <v>125</v>
      </c>
      <c r="AD90" s="37"/>
      <c r="AE90" s="158" t="s">
        <v>137</v>
      </c>
      <c r="AF90" s="159"/>
      <c r="AG90" s="160"/>
      <c r="AH90" s="156" t="s">
        <v>129</v>
      </c>
      <c r="AI90" s="154" t="s">
        <v>37</v>
      </c>
      <c r="AJ90" s="156" t="s">
        <v>131</v>
      </c>
      <c r="AK90" s="156" t="s">
        <v>133</v>
      </c>
    </row>
    <row r="91" spans="1:37" ht="27" customHeight="1">
      <c r="A91" s="26" t="e">
        <f>'Tabla Resultados FC'!#REF!</f>
        <v>#REF!</v>
      </c>
      <c r="B91" s="30" t="e">
        <f>'Tabla Resultados FC'!#REF!</f>
        <v>#REF!</v>
      </c>
      <c r="C91" s="29">
        <f>100%/4</f>
        <v>0.25</v>
      </c>
      <c r="D91" s="161"/>
      <c r="E91" s="162"/>
      <c r="F91" s="163"/>
      <c r="G91" s="157"/>
      <c r="H91" s="155"/>
      <c r="I91" s="164"/>
      <c r="J91" s="42" t="e">
        <f>B91</f>
        <v>#REF!</v>
      </c>
      <c r="K91" s="29">
        <f>100%/4</f>
        <v>0.25</v>
      </c>
      <c r="L91" s="163"/>
      <c r="M91" s="161"/>
      <c r="N91" s="162"/>
      <c r="O91" s="163"/>
      <c r="P91" s="157"/>
      <c r="Q91" s="155"/>
      <c r="R91" s="157"/>
      <c r="S91" s="42" t="e">
        <f>B91</f>
        <v>#REF!</v>
      </c>
      <c r="T91" s="38">
        <f>100%/4</f>
        <v>0.25</v>
      </c>
      <c r="U91" s="29"/>
      <c r="V91" s="161"/>
      <c r="W91" s="162"/>
      <c r="X91" s="163"/>
      <c r="Y91" s="157"/>
      <c r="Z91" s="155"/>
      <c r="AA91" s="157"/>
      <c r="AB91" s="42" t="e">
        <f>J91</f>
        <v>#REF!</v>
      </c>
      <c r="AC91" s="38">
        <f>100%/4</f>
        <v>0.25</v>
      </c>
      <c r="AD91" s="38"/>
      <c r="AE91" s="161"/>
      <c r="AF91" s="162"/>
      <c r="AG91" s="163"/>
      <c r="AH91" s="157"/>
      <c r="AI91" s="155"/>
      <c r="AJ91" s="157"/>
      <c r="AK91" s="157"/>
    </row>
    <row r="92" spans="1:37">
      <c r="A92" s="6"/>
      <c r="B92" s="6"/>
      <c r="C92" s="6"/>
      <c r="D92" s="9" t="s">
        <v>33</v>
      </c>
      <c r="E92" s="9" t="s">
        <v>34</v>
      </c>
      <c r="F92" s="9" t="s">
        <v>35</v>
      </c>
      <c r="G92" s="6"/>
      <c r="H92" s="6"/>
      <c r="I92" s="6"/>
      <c r="J92" s="6"/>
      <c r="K92" s="6"/>
      <c r="L92" s="6"/>
      <c r="M92" s="9" t="s">
        <v>33</v>
      </c>
      <c r="N92" s="9" t="s">
        <v>34</v>
      </c>
      <c r="O92" s="9" t="s">
        <v>35</v>
      </c>
      <c r="P92" s="6"/>
      <c r="Q92" s="6"/>
      <c r="R92" s="6"/>
      <c r="S92" s="6"/>
      <c r="T92" s="6"/>
      <c r="U92" s="6"/>
      <c r="V92" s="9" t="s">
        <v>33</v>
      </c>
      <c r="W92" s="9" t="s">
        <v>34</v>
      </c>
      <c r="X92" s="9" t="s">
        <v>35</v>
      </c>
      <c r="Y92" s="6"/>
      <c r="Z92" s="6"/>
      <c r="AA92" s="6"/>
      <c r="AB92" s="6"/>
      <c r="AC92" s="6"/>
      <c r="AD92" s="6"/>
      <c r="AE92" s="9" t="s">
        <v>33</v>
      </c>
      <c r="AF92" s="9" t="s">
        <v>34</v>
      </c>
      <c r="AG92" s="9" t="s">
        <v>35</v>
      </c>
      <c r="AH92" s="6"/>
      <c r="AI92" s="6"/>
      <c r="AJ92" s="6"/>
      <c r="AK92" s="6"/>
    </row>
    <row r="93" spans="1:37" s="5" customFormat="1" ht="13.8" hidden="1" customHeight="1">
      <c r="A93" s="6"/>
      <c r="B93" s="6"/>
      <c r="C93" s="35"/>
      <c r="D93" s="10">
        <f>C94*50%</f>
        <v>4.1666666666666664E-2</v>
      </c>
      <c r="E93" s="10">
        <f>C94*75%</f>
        <v>6.25E-2</v>
      </c>
      <c r="F93" s="10">
        <f>C94*100%</f>
        <v>8.3333333333333329E-2</v>
      </c>
      <c r="G93" s="6"/>
      <c r="H93" s="6"/>
      <c r="I93" s="6"/>
      <c r="J93" s="6"/>
      <c r="K93" s="6"/>
      <c r="L93" s="6"/>
      <c r="M93" s="10">
        <f>K94*50%</f>
        <v>4.1666666666666664E-2</v>
      </c>
      <c r="N93" s="10">
        <f>K94*75%</f>
        <v>6.25E-2</v>
      </c>
      <c r="O93" s="10">
        <f>K94*100%</f>
        <v>8.3333333333333329E-2</v>
      </c>
      <c r="P93" s="6"/>
      <c r="Q93" s="6"/>
      <c r="R93" s="6"/>
      <c r="S93" s="6"/>
      <c r="T93" s="35"/>
      <c r="U93" s="6"/>
      <c r="V93" s="10">
        <f>T94*50%</f>
        <v>4.1666666666666664E-2</v>
      </c>
      <c r="W93" s="10">
        <f>T94*75%</f>
        <v>6.25E-2</v>
      </c>
      <c r="X93" s="10">
        <f>T94*100%</f>
        <v>8.3333333333333329E-2</v>
      </c>
      <c r="Y93" s="6"/>
      <c r="Z93" s="6"/>
      <c r="AA93" s="6"/>
      <c r="AB93" s="6"/>
      <c r="AC93" s="6"/>
      <c r="AD93" s="6"/>
      <c r="AE93" s="10">
        <f>AC94*50%</f>
        <v>4.1666666666666664E-2</v>
      </c>
      <c r="AF93" s="10">
        <f>AC94*75%</f>
        <v>6.25E-2</v>
      </c>
      <c r="AG93" s="10">
        <f>AC94*100%</f>
        <v>8.3333333333333329E-2</v>
      </c>
      <c r="AH93" s="6"/>
      <c r="AI93" s="6"/>
      <c r="AJ93" s="6"/>
      <c r="AK93" s="6"/>
    </row>
    <row r="94" spans="1:37" ht="15.6">
      <c r="A94" s="6"/>
      <c r="B94" s="20" t="s">
        <v>36</v>
      </c>
      <c r="C94" s="8">
        <f>C91/3</f>
        <v>8.3333333333333329E-2</v>
      </c>
      <c r="D94" s="21"/>
      <c r="E94" s="21"/>
      <c r="F94" s="21"/>
      <c r="G94" s="11">
        <v>1</v>
      </c>
      <c r="H94" s="12">
        <f>INDEX(D93:F93,G94)</f>
        <v>4.1666666666666664E-2</v>
      </c>
      <c r="I94" s="13">
        <f>H94</f>
        <v>4.1666666666666664E-2</v>
      </c>
      <c r="J94" s="20" t="s">
        <v>36</v>
      </c>
      <c r="K94" s="8">
        <f>K91/3</f>
        <v>8.3333333333333329E-2</v>
      </c>
      <c r="L94" s="11" t="e">
        <f>IF(#REF!="Sí",1)+IF(#REF!="No",0)</f>
        <v>#REF!</v>
      </c>
      <c r="M94" s="21"/>
      <c r="N94" s="21"/>
      <c r="O94" s="21"/>
      <c r="P94" s="11">
        <v>3</v>
      </c>
      <c r="Q94" s="12">
        <f>INDEX(M93:O93,P94)</f>
        <v>8.3333333333333329E-2</v>
      </c>
      <c r="R94" s="13">
        <f>Q94</f>
        <v>8.3333333333333329E-2</v>
      </c>
      <c r="S94" s="20"/>
      <c r="T94" s="8">
        <f>T91/3</f>
        <v>8.3333333333333329E-2</v>
      </c>
      <c r="U94" s="11" t="e">
        <f>IF(#REF!="Sí",1)+IF(#REF!="No",0)</f>
        <v>#REF!</v>
      </c>
      <c r="V94" s="21"/>
      <c r="W94" s="21"/>
      <c r="X94" s="21"/>
      <c r="Y94" s="11">
        <v>3</v>
      </c>
      <c r="Z94" s="12">
        <f>INDEX(V93:X93,Y94)</f>
        <v>8.3333333333333329E-2</v>
      </c>
      <c r="AA94" s="13">
        <f>Z94</f>
        <v>8.3333333333333329E-2</v>
      </c>
      <c r="AB94" s="20" t="s">
        <v>36</v>
      </c>
      <c r="AC94" s="8">
        <f>AC91/3</f>
        <v>8.3333333333333329E-2</v>
      </c>
      <c r="AD94" s="11" t="e">
        <f>IF(#REF!="Sí",1)+IF(#REF!="No",0)</f>
        <v>#REF!</v>
      </c>
      <c r="AE94" s="21"/>
      <c r="AF94" s="21"/>
      <c r="AG94" s="21"/>
      <c r="AH94" s="11">
        <v>2</v>
      </c>
      <c r="AI94" s="12">
        <f>INDEX(AE93:AG93,AH94)</f>
        <v>6.25E-2</v>
      </c>
      <c r="AJ94" s="13">
        <f>AI94</f>
        <v>6.25E-2</v>
      </c>
      <c r="AK94" s="14"/>
    </row>
    <row r="95" spans="1:37" ht="14.4" hidden="1" customHeight="1">
      <c r="A95" s="6"/>
      <c r="B95" s="19"/>
      <c r="C95" s="28"/>
      <c r="D95" s="10">
        <f>(C96/2)*1</f>
        <v>4.1666666666666664E-2</v>
      </c>
      <c r="E95" s="10">
        <f>(C96/2)*1.5</f>
        <v>6.25E-2</v>
      </c>
      <c r="F95" s="10">
        <f>(C96/2)*2</f>
        <v>8.3333333333333329E-2</v>
      </c>
      <c r="G95" s="17"/>
      <c r="H95" s="17"/>
      <c r="I95" s="18"/>
      <c r="J95" s="28"/>
      <c r="K95" s="28"/>
      <c r="L95" s="19"/>
      <c r="M95" s="10">
        <f>(K96/2)*1</f>
        <v>4.1666666666666664E-2</v>
      </c>
      <c r="N95" s="10">
        <f>(K96/2)*1.5</f>
        <v>6.25E-2</v>
      </c>
      <c r="O95" s="10">
        <f>(K96/2)*2</f>
        <v>8.3333333333333329E-2</v>
      </c>
      <c r="P95" s="17"/>
      <c r="Q95" s="17"/>
      <c r="R95" s="18"/>
      <c r="S95" s="28"/>
      <c r="T95" s="28"/>
      <c r="U95" s="19"/>
      <c r="V95" s="10">
        <f>(R96/2)*1</f>
        <v>4.1666666666666664E-2</v>
      </c>
      <c r="W95" s="10">
        <f>(R96/2)*1.5</f>
        <v>6.25E-2</v>
      </c>
      <c r="X95" s="10">
        <f>(R96/2)*2</f>
        <v>8.3333333333333329E-2</v>
      </c>
      <c r="Y95" s="17"/>
      <c r="Z95" s="17"/>
      <c r="AA95" s="18"/>
      <c r="AB95" s="28"/>
      <c r="AC95" s="28"/>
      <c r="AD95" s="19"/>
      <c r="AE95" s="10">
        <f>(AC96/2)*1</f>
        <v>4.1666666666666664E-2</v>
      </c>
      <c r="AF95" s="10">
        <f>(AC96/2)*1.5</f>
        <v>6.25E-2</v>
      </c>
      <c r="AG95" s="10">
        <f>(AC96/2)*2</f>
        <v>8.3333333333333329E-2</v>
      </c>
      <c r="AH95" s="17"/>
      <c r="AI95" s="17"/>
      <c r="AJ95" s="18"/>
      <c r="AK95" s="6"/>
    </row>
    <row r="96" spans="1:37" ht="15" thickBot="1">
      <c r="A96" s="6"/>
      <c r="B96" s="20" t="s">
        <v>36</v>
      </c>
      <c r="C96" s="8">
        <f>C91/3</f>
        <v>8.3333333333333329E-2</v>
      </c>
      <c r="D96" s="21"/>
      <c r="E96" s="21"/>
      <c r="F96" s="21"/>
      <c r="G96" s="11">
        <v>1</v>
      </c>
      <c r="H96" s="12">
        <f>INDEX(D95:F95,G96)</f>
        <v>4.1666666666666664E-2</v>
      </c>
      <c r="I96" s="13">
        <f>H96</f>
        <v>4.1666666666666664E-2</v>
      </c>
      <c r="J96" s="20" t="s">
        <v>36</v>
      </c>
      <c r="K96" s="8">
        <f>K91/3</f>
        <v>8.3333333333333329E-2</v>
      </c>
      <c r="L96" s="11" t="e">
        <f>IF(#REF!="Sí",1)+IF(#REF!="No",0)</f>
        <v>#REF!</v>
      </c>
      <c r="M96" s="21"/>
      <c r="N96" s="21"/>
      <c r="O96" s="21"/>
      <c r="P96" s="11">
        <v>3</v>
      </c>
      <c r="Q96" s="12">
        <f>INDEX(M95:O95,P96)</f>
        <v>8.3333333333333329E-2</v>
      </c>
      <c r="R96" s="13">
        <f>Q96</f>
        <v>8.3333333333333329E-2</v>
      </c>
      <c r="S96" s="20"/>
      <c r="T96" s="8">
        <f>T91/3</f>
        <v>8.3333333333333329E-2</v>
      </c>
      <c r="U96" s="11" t="e">
        <f>IF(#REF!="Sí",1)+IF(#REF!="No",0)</f>
        <v>#REF!</v>
      </c>
      <c r="V96" s="21"/>
      <c r="W96" s="21"/>
      <c r="X96" s="21"/>
      <c r="Y96" s="11">
        <v>3</v>
      </c>
      <c r="Z96" s="12">
        <f>INDEX(V95:X95,Y96)</f>
        <v>8.3333333333333329E-2</v>
      </c>
      <c r="AA96" s="13">
        <f>Z96</f>
        <v>8.3333333333333329E-2</v>
      </c>
      <c r="AB96" s="20" t="s">
        <v>36</v>
      </c>
      <c r="AC96" s="8">
        <f>AC91/3</f>
        <v>8.3333333333333329E-2</v>
      </c>
      <c r="AD96" s="11" t="e">
        <f>IF(#REF!="Sí",1)+IF(#REF!="No",0)</f>
        <v>#REF!</v>
      </c>
      <c r="AE96" s="21"/>
      <c r="AF96" s="21"/>
      <c r="AG96" s="21"/>
      <c r="AH96" s="11">
        <v>2</v>
      </c>
      <c r="AI96" s="12">
        <f>INDEX(AE95:AG95,AH96)</f>
        <v>6.25E-2</v>
      </c>
      <c r="AJ96" s="13">
        <f>AI96</f>
        <v>6.25E-2</v>
      </c>
      <c r="AK96" s="6"/>
    </row>
    <row r="97" spans="1:37" ht="14.4" hidden="1" customHeight="1" thickBot="1">
      <c r="A97" s="6"/>
      <c r="B97" s="19"/>
      <c r="C97" s="28"/>
      <c r="D97" s="10">
        <f>(C98/2)*1</f>
        <v>4.1666666666666664E-2</v>
      </c>
      <c r="E97" s="10">
        <f>(C98/2)*1.5</f>
        <v>6.25E-2</v>
      </c>
      <c r="F97" s="10">
        <f>(C98/2)*2</f>
        <v>8.3333333333333329E-2</v>
      </c>
      <c r="G97" s="17"/>
      <c r="H97" s="17"/>
      <c r="I97" s="18"/>
      <c r="J97" s="28"/>
      <c r="K97" s="28"/>
      <c r="L97" s="19"/>
      <c r="M97" s="10">
        <f>(K98/2)*1</f>
        <v>4.1666666666666664E-2</v>
      </c>
      <c r="N97" s="10">
        <f>(K98/2)*1.5</f>
        <v>6.25E-2</v>
      </c>
      <c r="O97" s="10">
        <f>(K98/2)*2</f>
        <v>8.3333333333333329E-2</v>
      </c>
      <c r="P97" s="17"/>
      <c r="Q97" s="17"/>
      <c r="R97" s="18"/>
      <c r="S97" s="28"/>
      <c r="T97" s="28"/>
      <c r="U97" s="19"/>
      <c r="V97" s="10">
        <f>(R98/2)*1</f>
        <v>4.1666666666666664E-2</v>
      </c>
      <c r="W97" s="10">
        <f>(R98/2)*1.5</f>
        <v>6.25E-2</v>
      </c>
      <c r="X97" s="10">
        <f>(R98/2)*2</f>
        <v>8.3333333333333329E-2</v>
      </c>
      <c r="Y97" s="17"/>
      <c r="Z97" s="17"/>
      <c r="AA97" s="18"/>
      <c r="AB97" s="28"/>
      <c r="AC97" s="28"/>
      <c r="AD97" s="19"/>
      <c r="AE97" s="10">
        <f>(AC98/2)*1</f>
        <v>4.1666666666666664E-2</v>
      </c>
      <c r="AF97" s="10">
        <f>(AC98/2)*1.5</f>
        <v>6.25E-2</v>
      </c>
      <c r="AG97" s="10">
        <f>(AC98/2)*2</f>
        <v>8.3333333333333329E-2</v>
      </c>
      <c r="AH97" s="17"/>
      <c r="AI97" s="17"/>
      <c r="AJ97" s="18"/>
      <c r="AK97" s="6"/>
    </row>
    <row r="98" spans="1:37" ht="15" thickBot="1">
      <c r="A98" s="6"/>
      <c r="B98" s="20" t="s">
        <v>36</v>
      </c>
      <c r="C98" s="8">
        <f>C91/3</f>
        <v>8.3333333333333329E-2</v>
      </c>
      <c r="D98" s="21"/>
      <c r="E98" s="21"/>
      <c r="F98" s="21"/>
      <c r="G98" s="11">
        <v>1</v>
      </c>
      <c r="H98" s="12">
        <f>INDEX(D97:F97,G98)</f>
        <v>4.1666666666666664E-2</v>
      </c>
      <c r="I98" s="13">
        <f>H98</f>
        <v>4.1666666666666664E-2</v>
      </c>
      <c r="J98" s="20" t="s">
        <v>36</v>
      </c>
      <c r="K98" s="8">
        <f>K91/3</f>
        <v>8.3333333333333329E-2</v>
      </c>
      <c r="L98" s="11" t="e">
        <f>IF(#REF!="Sí",1)+IF(#REF!="No",0)</f>
        <v>#REF!</v>
      </c>
      <c r="M98" s="21"/>
      <c r="N98" s="21"/>
      <c r="O98" s="21"/>
      <c r="P98" s="11">
        <v>3</v>
      </c>
      <c r="Q98" s="12">
        <f>INDEX(M97:O97,P98)</f>
        <v>8.3333333333333329E-2</v>
      </c>
      <c r="R98" s="13">
        <f>Q98</f>
        <v>8.3333333333333329E-2</v>
      </c>
      <c r="S98" s="20"/>
      <c r="T98" s="8">
        <f>T91/3</f>
        <v>8.3333333333333329E-2</v>
      </c>
      <c r="U98" s="11" t="e">
        <f>IF(#REF!="Sí",1)+IF(#REF!="No",0)</f>
        <v>#REF!</v>
      </c>
      <c r="V98" s="21"/>
      <c r="W98" s="21"/>
      <c r="X98" s="21"/>
      <c r="Y98" s="11">
        <v>3</v>
      </c>
      <c r="Z98" s="12">
        <f>INDEX(V97:X97,Y98)</f>
        <v>8.3333333333333329E-2</v>
      </c>
      <c r="AA98" s="13">
        <f>Z98</f>
        <v>8.3333333333333329E-2</v>
      </c>
      <c r="AB98" s="20" t="s">
        <v>36</v>
      </c>
      <c r="AC98" s="8">
        <f>AC91/3</f>
        <v>8.3333333333333329E-2</v>
      </c>
      <c r="AD98" s="11" t="e">
        <f>IF(#REF!="Sí",1)+IF(#REF!="No",0)</f>
        <v>#REF!</v>
      </c>
      <c r="AE98" s="21"/>
      <c r="AF98" s="21"/>
      <c r="AG98" s="21"/>
      <c r="AH98" s="11">
        <v>2</v>
      </c>
      <c r="AI98" s="33">
        <f>INDEX(AE97:AG97,AH98)</f>
        <v>6.25E-2</v>
      </c>
      <c r="AJ98" s="13">
        <f>AI98</f>
        <v>6.25E-2</v>
      </c>
      <c r="AK98" s="15">
        <f>SUM(I99,R99,AA99,AJ99)</f>
        <v>0.8125</v>
      </c>
    </row>
    <row r="99" spans="1:37" s="5" customFormat="1" ht="14.4" customHeight="1">
      <c r="A99" s="6"/>
      <c r="B99" s="28"/>
      <c r="C99" s="34">
        <f>SUM(C94:C98)</f>
        <v>0.25</v>
      </c>
      <c r="D99" s="28"/>
      <c r="E99" s="28"/>
      <c r="F99" s="28"/>
      <c r="G99" s="28"/>
      <c r="H99" s="28"/>
      <c r="I99" s="34">
        <f>I94+I96+I98</f>
        <v>0.125</v>
      </c>
      <c r="J99" s="28"/>
      <c r="K99" s="34">
        <f>SUM(K94:K98)</f>
        <v>0.25</v>
      </c>
      <c r="L99"/>
      <c r="M99"/>
      <c r="N99"/>
      <c r="O99"/>
      <c r="P99"/>
      <c r="Q99"/>
      <c r="R99" s="34">
        <f>R94+R96+R98</f>
        <v>0.25</v>
      </c>
      <c r="S99" s="28"/>
      <c r="T99" s="34">
        <f>SUM(T94:T98)</f>
        <v>0.25</v>
      </c>
      <c r="U99" s="34" t="e">
        <f>SUM(U94:U98)</f>
        <v>#REF!</v>
      </c>
      <c r="V99"/>
      <c r="W99"/>
      <c r="X99"/>
      <c r="Y99"/>
      <c r="Z99"/>
      <c r="AA99" s="34">
        <f>AA94+AA96+AA98</f>
        <v>0.25</v>
      </c>
      <c r="AB99" s="28"/>
      <c r="AC99" s="34">
        <f>SUM(AC94:AC98)</f>
        <v>0.25</v>
      </c>
      <c r="AD99"/>
      <c r="AE99"/>
      <c r="AF99"/>
      <c r="AG99"/>
      <c r="AH99"/>
      <c r="AI99"/>
      <c r="AJ99" s="34">
        <f>AJ94+AJ96+AJ98</f>
        <v>0.1875</v>
      </c>
      <c r="AK99" s="6"/>
    </row>
    <row r="101" spans="1:37" ht="28.8" customHeight="1">
      <c r="A101" s="6"/>
      <c r="B101" s="6"/>
      <c r="C101" s="25" t="s">
        <v>125</v>
      </c>
      <c r="D101" s="158" t="s">
        <v>134</v>
      </c>
      <c r="E101" s="159"/>
      <c r="F101" s="160"/>
      <c r="G101" s="156" t="s">
        <v>129</v>
      </c>
      <c r="H101" s="154" t="s">
        <v>37</v>
      </c>
      <c r="I101" s="164" t="s">
        <v>127</v>
      </c>
      <c r="J101" s="42"/>
      <c r="K101" s="25" t="s">
        <v>125</v>
      </c>
      <c r="L101" s="160"/>
      <c r="M101" s="158" t="s">
        <v>135</v>
      </c>
      <c r="N101" s="159"/>
      <c r="O101" s="160"/>
      <c r="P101" s="156" t="s">
        <v>129</v>
      </c>
      <c r="Q101" s="154" t="s">
        <v>37</v>
      </c>
      <c r="R101" s="156" t="s">
        <v>126</v>
      </c>
      <c r="S101" s="42"/>
      <c r="T101" s="37" t="s">
        <v>125</v>
      </c>
      <c r="U101" s="25"/>
      <c r="V101" s="158" t="s">
        <v>136</v>
      </c>
      <c r="W101" s="159"/>
      <c r="X101" s="160"/>
      <c r="Y101" s="156" t="s">
        <v>129</v>
      </c>
      <c r="Z101" s="154" t="s">
        <v>37</v>
      </c>
      <c r="AA101" s="156" t="s">
        <v>128</v>
      </c>
      <c r="AB101" s="42"/>
      <c r="AC101" s="37" t="s">
        <v>125</v>
      </c>
      <c r="AD101" s="37"/>
      <c r="AE101" s="158" t="s">
        <v>137</v>
      </c>
      <c r="AF101" s="159"/>
      <c r="AG101" s="160"/>
      <c r="AH101" s="156" t="s">
        <v>129</v>
      </c>
      <c r="AI101" s="154" t="s">
        <v>37</v>
      </c>
      <c r="AJ101" s="156" t="s">
        <v>131</v>
      </c>
      <c r="AK101" s="156" t="s">
        <v>133</v>
      </c>
    </row>
    <row r="102" spans="1:37" ht="30.6" customHeight="1">
      <c r="A102" s="26" t="e">
        <f>'Tabla Resultados FC'!#REF!</f>
        <v>#REF!</v>
      </c>
      <c r="B102" s="30" t="e">
        <f>'Tabla Resultados FC'!#REF!</f>
        <v>#REF!</v>
      </c>
      <c r="C102" s="29">
        <f>100%/4</f>
        <v>0.25</v>
      </c>
      <c r="D102" s="161"/>
      <c r="E102" s="162"/>
      <c r="F102" s="163"/>
      <c r="G102" s="157"/>
      <c r="H102" s="155"/>
      <c r="I102" s="164"/>
      <c r="J102" s="42" t="e">
        <f>B102</f>
        <v>#REF!</v>
      </c>
      <c r="K102" s="29">
        <f>100%/4</f>
        <v>0.25</v>
      </c>
      <c r="L102" s="163"/>
      <c r="M102" s="161"/>
      <c r="N102" s="162"/>
      <c r="O102" s="163"/>
      <c r="P102" s="157"/>
      <c r="Q102" s="155"/>
      <c r="R102" s="157"/>
      <c r="S102" s="42" t="e">
        <f>B102</f>
        <v>#REF!</v>
      </c>
      <c r="T102" s="38">
        <f>100%/4</f>
        <v>0.25</v>
      </c>
      <c r="U102" s="29"/>
      <c r="V102" s="161"/>
      <c r="W102" s="162"/>
      <c r="X102" s="163"/>
      <c r="Y102" s="157"/>
      <c r="Z102" s="155"/>
      <c r="AA102" s="157"/>
      <c r="AB102" s="42" t="e">
        <f>J102</f>
        <v>#REF!</v>
      </c>
      <c r="AC102" s="38">
        <f>100%/4</f>
        <v>0.25</v>
      </c>
      <c r="AD102" s="38"/>
      <c r="AE102" s="161"/>
      <c r="AF102" s="162"/>
      <c r="AG102" s="163"/>
      <c r="AH102" s="157"/>
      <c r="AI102" s="155"/>
      <c r="AJ102" s="157"/>
      <c r="AK102" s="157"/>
    </row>
    <row r="103" spans="1:37">
      <c r="A103" s="6"/>
      <c r="B103" s="6"/>
      <c r="C103" s="6"/>
      <c r="D103" s="9" t="s">
        <v>33</v>
      </c>
      <c r="E103" s="9" t="s">
        <v>34</v>
      </c>
      <c r="F103" s="9" t="s">
        <v>35</v>
      </c>
      <c r="G103" s="6"/>
      <c r="H103" s="6"/>
      <c r="I103" s="6"/>
      <c r="J103" s="6"/>
      <c r="K103" s="6"/>
      <c r="L103" s="6"/>
      <c r="M103" s="9" t="s">
        <v>33</v>
      </c>
      <c r="N103" s="9" t="s">
        <v>34</v>
      </c>
      <c r="O103" s="9" t="s">
        <v>35</v>
      </c>
      <c r="P103" s="6"/>
      <c r="Q103" s="6"/>
      <c r="R103" s="6"/>
      <c r="S103" s="6"/>
      <c r="T103" s="6"/>
      <c r="U103" s="6"/>
      <c r="V103" s="9" t="s">
        <v>33</v>
      </c>
      <c r="W103" s="9" t="s">
        <v>34</v>
      </c>
      <c r="X103" s="9" t="s">
        <v>35</v>
      </c>
      <c r="Y103" s="6"/>
      <c r="Z103" s="6"/>
      <c r="AA103" s="6"/>
      <c r="AB103" s="6"/>
      <c r="AC103" s="6"/>
      <c r="AD103" s="6"/>
      <c r="AE103" s="9" t="s">
        <v>33</v>
      </c>
      <c r="AF103" s="9" t="s">
        <v>34</v>
      </c>
      <c r="AG103" s="9" t="s">
        <v>35</v>
      </c>
      <c r="AH103" s="6"/>
      <c r="AI103" s="6"/>
      <c r="AJ103" s="6"/>
      <c r="AK103" s="6"/>
    </row>
    <row r="104" spans="1:37" s="5" customFormat="1" ht="13.8" hidden="1" customHeight="1">
      <c r="A104" s="6"/>
      <c r="B104" s="6"/>
      <c r="C104" s="35"/>
      <c r="D104" s="10">
        <f>C105*50%</f>
        <v>4.1666666666666664E-2</v>
      </c>
      <c r="E104" s="10">
        <f>C105*75%</f>
        <v>6.25E-2</v>
      </c>
      <c r="F104" s="10">
        <f>C105*100%</f>
        <v>8.3333333333333329E-2</v>
      </c>
      <c r="G104" s="6"/>
      <c r="H104" s="6"/>
      <c r="I104" s="6"/>
      <c r="J104" s="6"/>
      <c r="K104" s="6"/>
      <c r="L104" s="6"/>
      <c r="M104" s="10">
        <f>K105*50%</f>
        <v>4.1666666666666664E-2</v>
      </c>
      <c r="N104" s="10">
        <f>K105*75%</f>
        <v>6.25E-2</v>
      </c>
      <c r="O104" s="10">
        <f>K105*100%</f>
        <v>8.3333333333333329E-2</v>
      </c>
      <c r="P104" s="6"/>
      <c r="Q104" s="6"/>
      <c r="R104" s="6"/>
      <c r="S104" s="6"/>
      <c r="T104" s="35"/>
      <c r="U104" s="6"/>
      <c r="V104" s="10">
        <f>T105*50%</f>
        <v>4.1666666666666664E-2</v>
      </c>
      <c r="W104" s="10">
        <f>T105*75%</f>
        <v>6.25E-2</v>
      </c>
      <c r="X104" s="10">
        <f>T105*100%</f>
        <v>8.3333333333333329E-2</v>
      </c>
      <c r="Y104" s="6"/>
      <c r="Z104" s="6"/>
      <c r="AA104" s="6"/>
      <c r="AB104" s="6"/>
      <c r="AC104" s="6"/>
      <c r="AD104" s="6"/>
      <c r="AE104" s="10">
        <f>AC105*50%</f>
        <v>4.1666666666666664E-2</v>
      </c>
      <c r="AF104" s="10">
        <f>AC105*75%</f>
        <v>6.25E-2</v>
      </c>
      <c r="AG104" s="10">
        <f>AC105*100%</f>
        <v>8.3333333333333329E-2</v>
      </c>
      <c r="AH104" s="6"/>
      <c r="AI104" s="6"/>
      <c r="AJ104" s="6"/>
      <c r="AK104" s="6"/>
    </row>
    <row r="105" spans="1:37" ht="15.6">
      <c r="A105" s="6"/>
      <c r="B105" s="20" t="s">
        <v>36</v>
      </c>
      <c r="C105" s="8">
        <f>C102/3</f>
        <v>8.3333333333333329E-2</v>
      </c>
      <c r="D105" s="21"/>
      <c r="E105" s="21"/>
      <c r="F105" s="21"/>
      <c r="G105" s="11">
        <v>1</v>
      </c>
      <c r="H105" s="12">
        <f>INDEX(D104:F104,G105)</f>
        <v>4.1666666666666664E-2</v>
      </c>
      <c r="I105" s="13">
        <f>H105</f>
        <v>4.1666666666666664E-2</v>
      </c>
      <c r="J105" s="20" t="s">
        <v>36</v>
      </c>
      <c r="K105" s="8">
        <f>K102/3</f>
        <v>8.3333333333333329E-2</v>
      </c>
      <c r="L105" s="11" t="e">
        <f>IF(#REF!="Sí",1)+IF(#REF!="No",0)</f>
        <v>#REF!</v>
      </c>
      <c r="M105" s="21"/>
      <c r="N105" s="21"/>
      <c r="O105" s="21"/>
      <c r="P105" s="11">
        <v>3</v>
      </c>
      <c r="Q105" s="12">
        <f>INDEX(M104:O104,P105)</f>
        <v>8.3333333333333329E-2</v>
      </c>
      <c r="R105" s="13">
        <f>Q105</f>
        <v>8.3333333333333329E-2</v>
      </c>
      <c r="S105" s="20"/>
      <c r="T105" s="8">
        <f>T102/3</f>
        <v>8.3333333333333329E-2</v>
      </c>
      <c r="U105" s="11" t="e">
        <f>IF(#REF!="Sí",1)+IF(#REF!="No",0)</f>
        <v>#REF!</v>
      </c>
      <c r="V105" s="21"/>
      <c r="W105" s="21"/>
      <c r="X105" s="21"/>
      <c r="Y105" s="11">
        <v>3</v>
      </c>
      <c r="Z105" s="12">
        <f>INDEX(V104:X104,Y105)</f>
        <v>8.3333333333333329E-2</v>
      </c>
      <c r="AA105" s="13">
        <f>Z105</f>
        <v>8.3333333333333329E-2</v>
      </c>
      <c r="AB105" s="20" t="s">
        <v>36</v>
      </c>
      <c r="AC105" s="8">
        <f>AC102/3</f>
        <v>8.3333333333333329E-2</v>
      </c>
      <c r="AD105" s="11" t="e">
        <f>IF(#REF!="Sí",1)+IF(#REF!="No",0)</f>
        <v>#REF!</v>
      </c>
      <c r="AE105" s="21"/>
      <c r="AF105" s="21"/>
      <c r="AG105" s="21"/>
      <c r="AH105" s="11">
        <v>2</v>
      </c>
      <c r="AI105" s="12">
        <f>INDEX(AE104:AG104,AH105)</f>
        <v>6.25E-2</v>
      </c>
      <c r="AJ105" s="13">
        <f>AI105</f>
        <v>6.25E-2</v>
      </c>
      <c r="AK105" s="14"/>
    </row>
    <row r="106" spans="1:37" ht="14.4" hidden="1" customHeight="1">
      <c r="A106" s="6"/>
      <c r="B106" s="19"/>
      <c r="C106" s="28"/>
      <c r="D106" s="10">
        <f>(C107/2)*1</f>
        <v>4.1666666666666664E-2</v>
      </c>
      <c r="E106" s="10">
        <f>(C107/2)*1.5</f>
        <v>6.25E-2</v>
      </c>
      <c r="F106" s="10">
        <f>(C107/2)*2</f>
        <v>8.3333333333333329E-2</v>
      </c>
      <c r="G106" s="17"/>
      <c r="H106" s="17"/>
      <c r="I106" s="18"/>
      <c r="J106" s="28"/>
      <c r="K106" s="28"/>
      <c r="L106" s="19"/>
      <c r="M106" s="10">
        <f>(K107/2)*1</f>
        <v>4.1666666666666664E-2</v>
      </c>
      <c r="N106" s="10">
        <f>(K107/2)*1.5</f>
        <v>6.25E-2</v>
      </c>
      <c r="O106" s="10">
        <f>(K107/2)*2</f>
        <v>8.3333333333333329E-2</v>
      </c>
      <c r="P106" s="17"/>
      <c r="Q106" s="17"/>
      <c r="R106" s="18"/>
      <c r="S106" s="28"/>
      <c r="T106" s="28"/>
      <c r="U106" s="19"/>
      <c r="V106" s="10">
        <f>(R107/2)*1</f>
        <v>4.1666666666666664E-2</v>
      </c>
      <c r="W106" s="10">
        <f>(R107/2)*1.5</f>
        <v>6.25E-2</v>
      </c>
      <c r="X106" s="10">
        <f>(R107/2)*2</f>
        <v>8.3333333333333329E-2</v>
      </c>
      <c r="Y106" s="17"/>
      <c r="Z106" s="17"/>
      <c r="AA106" s="18"/>
      <c r="AB106" s="28"/>
      <c r="AC106" s="28"/>
      <c r="AD106" s="19"/>
      <c r="AE106" s="10">
        <f>(AC107/2)*1</f>
        <v>4.1666666666666664E-2</v>
      </c>
      <c r="AF106" s="10">
        <f>(AC107/2)*1.5</f>
        <v>6.25E-2</v>
      </c>
      <c r="AG106" s="10">
        <f>(AC107/2)*2</f>
        <v>8.3333333333333329E-2</v>
      </c>
      <c r="AH106" s="17"/>
      <c r="AI106" s="17"/>
      <c r="AJ106" s="18"/>
      <c r="AK106" s="6"/>
    </row>
    <row r="107" spans="1:37" ht="15" thickBot="1">
      <c r="A107" s="6"/>
      <c r="B107" s="20" t="s">
        <v>36</v>
      </c>
      <c r="C107" s="8">
        <f>C102/3</f>
        <v>8.3333333333333329E-2</v>
      </c>
      <c r="D107" s="21"/>
      <c r="E107" s="21"/>
      <c r="F107" s="21"/>
      <c r="G107" s="11">
        <v>1</v>
      </c>
      <c r="H107" s="12">
        <f>INDEX(D106:F106,G107)</f>
        <v>4.1666666666666664E-2</v>
      </c>
      <c r="I107" s="13">
        <f>H107</f>
        <v>4.1666666666666664E-2</v>
      </c>
      <c r="J107" s="20" t="s">
        <v>36</v>
      </c>
      <c r="K107" s="8">
        <f>K102/3</f>
        <v>8.3333333333333329E-2</v>
      </c>
      <c r="L107" s="11" t="e">
        <f>IF(#REF!="Sí",1)+IF(#REF!="No",0)</f>
        <v>#REF!</v>
      </c>
      <c r="M107" s="21"/>
      <c r="N107" s="21"/>
      <c r="O107" s="21"/>
      <c r="P107" s="11">
        <v>3</v>
      </c>
      <c r="Q107" s="12">
        <f>INDEX(M106:O106,P107)</f>
        <v>8.3333333333333329E-2</v>
      </c>
      <c r="R107" s="13">
        <f>Q107</f>
        <v>8.3333333333333329E-2</v>
      </c>
      <c r="S107" s="20"/>
      <c r="T107" s="8">
        <f>T102/3</f>
        <v>8.3333333333333329E-2</v>
      </c>
      <c r="U107" s="11" t="e">
        <f>IF(#REF!="Sí",1)+IF(#REF!="No",0)</f>
        <v>#REF!</v>
      </c>
      <c r="V107" s="21"/>
      <c r="W107" s="21"/>
      <c r="X107" s="21"/>
      <c r="Y107" s="11">
        <v>2</v>
      </c>
      <c r="Z107" s="12">
        <f>INDEX(V106:X106,Y107)</f>
        <v>6.25E-2</v>
      </c>
      <c r="AA107" s="13">
        <f>Z107</f>
        <v>6.25E-2</v>
      </c>
      <c r="AB107" s="20" t="s">
        <v>36</v>
      </c>
      <c r="AC107" s="8">
        <f>AC102/3</f>
        <v>8.3333333333333329E-2</v>
      </c>
      <c r="AD107" s="11" t="e">
        <f>IF(#REF!="Sí",1)+IF(#REF!="No",0)</f>
        <v>#REF!</v>
      </c>
      <c r="AE107" s="21"/>
      <c r="AF107" s="21"/>
      <c r="AG107" s="21"/>
      <c r="AH107" s="11">
        <v>2</v>
      </c>
      <c r="AI107" s="12">
        <f>INDEX(AE106:AG106,AH107)</f>
        <v>6.25E-2</v>
      </c>
      <c r="AJ107" s="13">
        <f>AI107</f>
        <v>6.25E-2</v>
      </c>
      <c r="AK107" s="6"/>
    </row>
    <row r="108" spans="1:37" ht="14.4" hidden="1" customHeight="1" thickBot="1">
      <c r="A108" s="6"/>
      <c r="B108" s="19"/>
      <c r="C108" s="28"/>
      <c r="D108" s="10">
        <f>(C109/2)*1</f>
        <v>4.1666666666666664E-2</v>
      </c>
      <c r="E108" s="10">
        <f>(C109/2)*1.5</f>
        <v>6.25E-2</v>
      </c>
      <c r="F108" s="10">
        <f>(C109/2)*2</f>
        <v>8.3333333333333329E-2</v>
      </c>
      <c r="G108" s="17"/>
      <c r="H108" s="17"/>
      <c r="I108" s="18"/>
      <c r="J108" s="28"/>
      <c r="K108" s="28"/>
      <c r="L108" s="19"/>
      <c r="M108" s="10">
        <f>(K109/2)*1</f>
        <v>4.1666666666666664E-2</v>
      </c>
      <c r="N108" s="10">
        <f>(K109/2)*1.5</f>
        <v>6.25E-2</v>
      </c>
      <c r="O108" s="10">
        <f>(K109/2)*2</f>
        <v>8.3333333333333329E-2</v>
      </c>
      <c r="P108" s="17"/>
      <c r="Q108" s="17"/>
      <c r="R108" s="18"/>
      <c r="S108" s="28"/>
      <c r="T108" s="28"/>
      <c r="U108" s="19"/>
      <c r="V108" s="10">
        <f>(R109/2)*1</f>
        <v>4.1666666666666664E-2</v>
      </c>
      <c r="W108" s="10">
        <f>(R109/2)*1.5</f>
        <v>6.25E-2</v>
      </c>
      <c r="X108" s="10">
        <f>(R109/2)*2</f>
        <v>8.3333333333333329E-2</v>
      </c>
      <c r="Y108" s="17"/>
      <c r="Z108" s="17"/>
      <c r="AA108" s="18"/>
      <c r="AB108" s="28"/>
      <c r="AC108" s="28"/>
      <c r="AD108" s="19"/>
      <c r="AE108" s="10">
        <f>(AC109/2)*1</f>
        <v>4.1666666666666664E-2</v>
      </c>
      <c r="AF108" s="10">
        <f>(AC109/2)*1.5</f>
        <v>6.25E-2</v>
      </c>
      <c r="AG108" s="10">
        <f>(AC109/2)*2</f>
        <v>8.3333333333333329E-2</v>
      </c>
      <c r="AH108" s="17"/>
      <c r="AI108" s="17"/>
      <c r="AJ108" s="18"/>
      <c r="AK108" s="6"/>
    </row>
    <row r="109" spans="1:37" ht="15" thickBot="1">
      <c r="A109" s="6"/>
      <c r="B109" s="20" t="s">
        <v>36</v>
      </c>
      <c r="C109" s="8">
        <f>C102/3</f>
        <v>8.3333333333333329E-2</v>
      </c>
      <c r="D109" s="21"/>
      <c r="E109" s="21"/>
      <c r="F109" s="21"/>
      <c r="G109" s="11">
        <v>1</v>
      </c>
      <c r="H109" s="12">
        <f>INDEX(D108:F108,G109)</f>
        <v>4.1666666666666664E-2</v>
      </c>
      <c r="I109" s="13">
        <f>H109</f>
        <v>4.1666666666666664E-2</v>
      </c>
      <c r="J109" s="20" t="s">
        <v>36</v>
      </c>
      <c r="K109" s="8">
        <f>K102/3</f>
        <v>8.3333333333333329E-2</v>
      </c>
      <c r="L109" s="11" t="e">
        <f>IF(#REF!="Sí",1)+IF(#REF!="No",0)</f>
        <v>#REF!</v>
      </c>
      <c r="M109" s="21"/>
      <c r="N109" s="21"/>
      <c r="O109" s="21"/>
      <c r="P109" s="11">
        <v>3</v>
      </c>
      <c r="Q109" s="12">
        <f>INDEX(M108:O108,P109)</f>
        <v>8.3333333333333329E-2</v>
      </c>
      <c r="R109" s="13">
        <f>Q109</f>
        <v>8.3333333333333329E-2</v>
      </c>
      <c r="S109" s="20"/>
      <c r="T109" s="8">
        <f>T102/3</f>
        <v>8.3333333333333329E-2</v>
      </c>
      <c r="U109" s="11" t="e">
        <f>IF(#REF!="Sí",1)+IF(#REF!="No",0)</f>
        <v>#REF!</v>
      </c>
      <c r="V109" s="21"/>
      <c r="W109" s="21"/>
      <c r="X109" s="21"/>
      <c r="Y109" s="11">
        <v>3</v>
      </c>
      <c r="Z109" s="12">
        <f>INDEX(V108:X108,Y109)</f>
        <v>8.3333333333333329E-2</v>
      </c>
      <c r="AA109" s="13">
        <f>Z109</f>
        <v>8.3333333333333329E-2</v>
      </c>
      <c r="AB109" s="20" t="s">
        <v>36</v>
      </c>
      <c r="AC109" s="8">
        <f>AC102/3</f>
        <v>8.3333333333333329E-2</v>
      </c>
      <c r="AD109" s="11" t="e">
        <f>IF(#REF!="Sí",1)+IF(#REF!="No",0)</f>
        <v>#REF!</v>
      </c>
      <c r="AE109" s="21"/>
      <c r="AF109" s="21"/>
      <c r="AG109" s="21"/>
      <c r="AH109" s="11">
        <v>2</v>
      </c>
      <c r="AI109" s="33">
        <f>INDEX(AE108:AG108,AH109)</f>
        <v>6.25E-2</v>
      </c>
      <c r="AJ109" s="13">
        <f>AI109</f>
        <v>6.25E-2</v>
      </c>
      <c r="AK109" s="15">
        <f>SUM(I110,R110,AA110,AJ110)</f>
        <v>0.79166666666666663</v>
      </c>
    </row>
    <row r="110" spans="1:37" s="5" customFormat="1" ht="14.4" customHeight="1">
      <c r="A110" s="6"/>
      <c r="B110" s="28"/>
      <c r="C110" s="34">
        <f>SUM(C105:C109)</f>
        <v>0.25</v>
      </c>
      <c r="D110" s="28"/>
      <c r="E110" s="28"/>
      <c r="F110" s="28"/>
      <c r="G110" s="28"/>
      <c r="H110" s="28"/>
      <c r="I110" s="34">
        <f>I105+I107+I109</f>
        <v>0.125</v>
      </c>
      <c r="J110" s="28"/>
      <c r="K110" s="34">
        <f>SUM(K105:K109)</f>
        <v>0.25</v>
      </c>
      <c r="L110"/>
      <c r="M110"/>
      <c r="N110"/>
      <c r="O110"/>
      <c r="P110"/>
      <c r="Q110"/>
      <c r="R110" s="34">
        <f>R105+R107+R109</f>
        <v>0.25</v>
      </c>
      <c r="S110" s="28"/>
      <c r="T110" s="34">
        <f>SUM(T105:T109)</f>
        <v>0.25</v>
      </c>
      <c r="U110" s="34" t="e">
        <f>SUM(U105:U109)</f>
        <v>#REF!</v>
      </c>
      <c r="V110"/>
      <c r="W110"/>
      <c r="X110"/>
      <c r="Y110"/>
      <c r="Z110"/>
      <c r="AA110" s="34">
        <f>AA105+AA107+AA109</f>
        <v>0.22916666666666663</v>
      </c>
      <c r="AB110" s="28"/>
      <c r="AC110" s="34">
        <f>SUM(AC105:AC109)</f>
        <v>0.25</v>
      </c>
      <c r="AD110"/>
      <c r="AE110"/>
      <c r="AF110"/>
      <c r="AG110"/>
      <c r="AH110"/>
      <c r="AI110"/>
      <c r="AJ110" s="34">
        <f>AJ105+AJ107+AJ109</f>
        <v>0.1875</v>
      </c>
      <c r="AK110" s="6"/>
    </row>
    <row r="112" spans="1:37" ht="28.8" customHeight="1">
      <c r="A112" s="6"/>
      <c r="B112" s="6"/>
      <c r="C112" s="25" t="s">
        <v>125</v>
      </c>
      <c r="D112" s="158" t="s">
        <v>134</v>
      </c>
      <c r="E112" s="159"/>
      <c r="F112" s="160"/>
      <c r="G112" s="156" t="s">
        <v>129</v>
      </c>
      <c r="H112" s="154" t="s">
        <v>37</v>
      </c>
      <c r="I112" s="164" t="s">
        <v>127</v>
      </c>
      <c r="J112" s="42"/>
      <c r="K112" s="25" t="s">
        <v>125</v>
      </c>
      <c r="L112" s="160"/>
      <c r="M112" s="158" t="s">
        <v>135</v>
      </c>
      <c r="N112" s="159"/>
      <c r="O112" s="160"/>
      <c r="P112" s="156" t="s">
        <v>129</v>
      </c>
      <c r="Q112" s="154" t="s">
        <v>37</v>
      </c>
      <c r="R112" s="156" t="s">
        <v>126</v>
      </c>
      <c r="S112" s="42"/>
      <c r="T112" s="37" t="s">
        <v>125</v>
      </c>
      <c r="U112" s="25"/>
      <c r="V112" s="158" t="s">
        <v>136</v>
      </c>
      <c r="W112" s="159"/>
      <c r="X112" s="160"/>
      <c r="Y112" s="156" t="s">
        <v>129</v>
      </c>
      <c r="Z112" s="154" t="s">
        <v>37</v>
      </c>
      <c r="AA112" s="156" t="s">
        <v>128</v>
      </c>
      <c r="AB112" s="42"/>
      <c r="AC112" s="37" t="s">
        <v>125</v>
      </c>
      <c r="AD112" s="37"/>
      <c r="AE112" s="158" t="s">
        <v>137</v>
      </c>
      <c r="AF112" s="159"/>
      <c r="AG112" s="160"/>
      <c r="AH112" s="156" t="s">
        <v>129</v>
      </c>
      <c r="AI112" s="154" t="s">
        <v>37</v>
      </c>
      <c r="AJ112" s="156" t="s">
        <v>131</v>
      </c>
      <c r="AK112" s="156" t="s">
        <v>133</v>
      </c>
    </row>
    <row r="113" spans="1:37" ht="33" customHeight="1">
      <c r="A113" s="26" t="e">
        <f>'Tabla Resultados FC'!#REF!</f>
        <v>#REF!</v>
      </c>
      <c r="B113" s="30" t="e">
        <f>'Tabla Resultados FC'!#REF!</f>
        <v>#REF!</v>
      </c>
      <c r="C113" s="29">
        <f>100%/4</f>
        <v>0.25</v>
      </c>
      <c r="D113" s="161"/>
      <c r="E113" s="162"/>
      <c r="F113" s="163"/>
      <c r="G113" s="157"/>
      <c r="H113" s="155"/>
      <c r="I113" s="164"/>
      <c r="J113" s="42" t="e">
        <f>B113</f>
        <v>#REF!</v>
      </c>
      <c r="K113" s="29">
        <f>100%/4</f>
        <v>0.25</v>
      </c>
      <c r="L113" s="163"/>
      <c r="M113" s="161"/>
      <c r="N113" s="162"/>
      <c r="O113" s="163"/>
      <c r="P113" s="157"/>
      <c r="Q113" s="155"/>
      <c r="R113" s="157"/>
      <c r="S113" s="42" t="e">
        <f>B113</f>
        <v>#REF!</v>
      </c>
      <c r="T113" s="38">
        <f>100%/4</f>
        <v>0.25</v>
      </c>
      <c r="U113" s="29"/>
      <c r="V113" s="161"/>
      <c r="W113" s="162"/>
      <c r="X113" s="163"/>
      <c r="Y113" s="157"/>
      <c r="Z113" s="155"/>
      <c r="AA113" s="157"/>
      <c r="AB113" s="42" t="e">
        <f>J113</f>
        <v>#REF!</v>
      </c>
      <c r="AC113" s="38">
        <f>100%/4</f>
        <v>0.25</v>
      </c>
      <c r="AD113" s="38"/>
      <c r="AE113" s="161"/>
      <c r="AF113" s="162"/>
      <c r="AG113" s="163"/>
      <c r="AH113" s="157"/>
      <c r="AI113" s="155"/>
      <c r="AJ113" s="157"/>
      <c r="AK113" s="157"/>
    </row>
    <row r="114" spans="1:37">
      <c r="A114" s="6"/>
      <c r="B114" s="6"/>
      <c r="C114" s="6"/>
      <c r="D114" s="9" t="s">
        <v>33</v>
      </c>
      <c r="E114" s="9" t="s">
        <v>34</v>
      </c>
      <c r="F114" s="9" t="s">
        <v>35</v>
      </c>
      <c r="G114" s="6"/>
      <c r="H114" s="6"/>
      <c r="I114" s="6"/>
      <c r="J114" s="6"/>
      <c r="K114" s="6"/>
      <c r="L114" s="6"/>
      <c r="M114" s="9" t="s">
        <v>33</v>
      </c>
      <c r="N114" s="9" t="s">
        <v>34</v>
      </c>
      <c r="O114" s="9" t="s">
        <v>35</v>
      </c>
      <c r="P114" s="6"/>
      <c r="Q114" s="6"/>
      <c r="R114" s="6"/>
      <c r="S114" s="6"/>
      <c r="T114" s="6"/>
      <c r="U114" s="6"/>
      <c r="V114" s="9" t="s">
        <v>33</v>
      </c>
      <c r="W114" s="9" t="s">
        <v>34</v>
      </c>
      <c r="X114" s="9" t="s">
        <v>35</v>
      </c>
      <c r="Y114" s="6"/>
      <c r="Z114" s="6"/>
      <c r="AA114" s="6"/>
      <c r="AB114" s="6"/>
      <c r="AC114" s="6"/>
      <c r="AD114" s="6"/>
      <c r="AE114" s="9" t="s">
        <v>33</v>
      </c>
      <c r="AF114" s="9" t="s">
        <v>34</v>
      </c>
      <c r="AG114" s="9" t="s">
        <v>35</v>
      </c>
      <c r="AH114" s="6"/>
      <c r="AI114" s="6"/>
      <c r="AJ114" s="6"/>
      <c r="AK114" s="6"/>
    </row>
    <row r="115" spans="1:37" s="5" customFormat="1" ht="13.8" hidden="1" customHeight="1">
      <c r="A115" s="6"/>
      <c r="B115" s="6"/>
      <c r="C115" s="35"/>
      <c r="D115" s="10">
        <f>C116*50%</f>
        <v>4.1666666666666664E-2</v>
      </c>
      <c r="E115" s="10">
        <f>C116*75%</f>
        <v>6.25E-2</v>
      </c>
      <c r="F115" s="10">
        <f>C116*100%</f>
        <v>8.3333333333333329E-2</v>
      </c>
      <c r="G115" s="6"/>
      <c r="H115" s="6"/>
      <c r="I115" s="6"/>
      <c r="J115" s="6"/>
      <c r="K115" s="6"/>
      <c r="L115" s="6"/>
      <c r="M115" s="10">
        <f>K116*50%</f>
        <v>4.1666666666666664E-2</v>
      </c>
      <c r="N115" s="10">
        <f>K116*75%</f>
        <v>6.25E-2</v>
      </c>
      <c r="O115" s="10">
        <f>K116*100%</f>
        <v>8.3333333333333329E-2</v>
      </c>
      <c r="P115" s="6"/>
      <c r="Q115" s="6"/>
      <c r="R115" s="6"/>
      <c r="S115" s="6"/>
      <c r="T115" s="35"/>
      <c r="U115" s="6"/>
      <c r="V115" s="10">
        <f>T116*50%</f>
        <v>4.1666666666666664E-2</v>
      </c>
      <c r="W115" s="10">
        <f>T116*75%</f>
        <v>6.25E-2</v>
      </c>
      <c r="X115" s="10">
        <f>T116*100%</f>
        <v>8.3333333333333329E-2</v>
      </c>
      <c r="Y115" s="6"/>
      <c r="Z115" s="6"/>
      <c r="AA115" s="6"/>
      <c r="AB115" s="6"/>
      <c r="AC115" s="6"/>
      <c r="AD115" s="6"/>
      <c r="AE115" s="10">
        <f>AC116*50%</f>
        <v>4.1666666666666664E-2</v>
      </c>
      <c r="AF115" s="10">
        <f>AC116*75%</f>
        <v>6.25E-2</v>
      </c>
      <c r="AG115" s="10">
        <f>AC116*100%</f>
        <v>8.3333333333333329E-2</v>
      </c>
      <c r="AH115" s="6"/>
      <c r="AI115" s="6"/>
      <c r="AJ115" s="6"/>
      <c r="AK115" s="6"/>
    </row>
    <row r="116" spans="1:37" ht="15.6">
      <c r="A116" s="6"/>
      <c r="B116" s="20" t="s">
        <v>36</v>
      </c>
      <c r="C116" s="8">
        <f>C113/3</f>
        <v>8.3333333333333329E-2</v>
      </c>
      <c r="D116" s="21"/>
      <c r="E116" s="21"/>
      <c r="F116" s="21"/>
      <c r="G116" s="11">
        <v>1</v>
      </c>
      <c r="H116" s="12">
        <f>INDEX(D115:F115,G116)</f>
        <v>4.1666666666666664E-2</v>
      </c>
      <c r="I116" s="13">
        <f>H116</f>
        <v>4.1666666666666664E-2</v>
      </c>
      <c r="J116" s="20" t="s">
        <v>36</v>
      </c>
      <c r="K116" s="8">
        <f>K113/3</f>
        <v>8.3333333333333329E-2</v>
      </c>
      <c r="L116" s="11" t="e">
        <f>IF(#REF!="Sí",1)+IF(#REF!="No",0)</f>
        <v>#REF!</v>
      </c>
      <c r="M116" s="21"/>
      <c r="N116" s="21"/>
      <c r="O116" s="21"/>
      <c r="P116" s="11">
        <v>3</v>
      </c>
      <c r="Q116" s="12">
        <f>INDEX(M115:O115,P116)</f>
        <v>8.3333333333333329E-2</v>
      </c>
      <c r="R116" s="13">
        <f>Q116</f>
        <v>8.3333333333333329E-2</v>
      </c>
      <c r="S116" s="20"/>
      <c r="T116" s="8">
        <f>T113/3</f>
        <v>8.3333333333333329E-2</v>
      </c>
      <c r="U116" s="11" t="e">
        <f>IF(#REF!="Sí",1)+IF(#REF!="No",0)</f>
        <v>#REF!</v>
      </c>
      <c r="V116" s="21"/>
      <c r="W116" s="21"/>
      <c r="X116" s="21"/>
      <c r="Y116" s="11">
        <v>3</v>
      </c>
      <c r="Z116" s="12">
        <f>INDEX(V115:X115,Y116)</f>
        <v>8.3333333333333329E-2</v>
      </c>
      <c r="AA116" s="13">
        <f>Z116</f>
        <v>8.3333333333333329E-2</v>
      </c>
      <c r="AB116" s="20" t="s">
        <v>36</v>
      </c>
      <c r="AC116" s="8">
        <f>AC113/3</f>
        <v>8.3333333333333329E-2</v>
      </c>
      <c r="AD116" s="11" t="e">
        <f>IF(#REF!="Sí",1)+IF(#REF!="No",0)</f>
        <v>#REF!</v>
      </c>
      <c r="AE116" s="21"/>
      <c r="AF116" s="21"/>
      <c r="AG116" s="21"/>
      <c r="AH116" s="11">
        <v>2</v>
      </c>
      <c r="AI116" s="12">
        <f>INDEX(AE115:AG115,AH116)</f>
        <v>6.25E-2</v>
      </c>
      <c r="AJ116" s="13">
        <f>AI116</f>
        <v>6.25E-2</v>
      </c>
      <c r="AK116" s="14"/>
    </row>
    <row r="117" spans="1:37" ht="14.4" hidden="1" customHeight="1">
      <c r="A117" s="6"/>
      <c r="B117" s="19"/>
      <c r="C117" s="28"/>
      <c r="D117" s="10">
        <f>(C118/2)*1</f>
        <v>4.1666666666666664E-2</v>
      </c>
      <c r="E117" s="10">
        <f>(C118/2)*1.5</f>
        <v>6.25E-2</v>
      </c>
      <c r="F117" s="10">
        <f>(C118/2)*2</f>
        <v>8.3333333333333329E-2</v>
      </c>
      <c r="G117" s="17"/>
      <c r="H117" s="17"/>
      <c r="I117" s="18"/>
      <c r="J117" s="28"/>
      <c r="K117" s="28"/>
      <c r="L117" s="19"/>
      <c r="M117" s="10">
        <f>(K118/2)*1</f>
        <v>4.1666666666666664E-2</v>
      </c>
      <c r="N117" s="10">
        <f>(K118/2)*1.5</f>
        <v>6.25E-2</v>
      </c>
      <c r="O117" s="10">
        <f>(K118/2)*2</f>
        <v>8.3333333333333329E-2</v>
      </c>
      <c r="P117" s="17"/>
      <c r="Q117" s="17"/>
      <c r="R117" s="18"/>
      <c r="S117" s="28"/>
      <c r="T117" s="28"/>
      <c r="U117" s="19"/>
      <c r="V117" s="10">
        <f>(R118/2)*1</f>
        <v>4.1666666666666664E-2</v>
      </c>
      <c r="W117" s="10">
        <f>(R118/2)*1.5</f>
        <v>6.25E-2</v>
      </c>
      <c r="X117" s="10">
        <f>(R118/2)*2</f>
        <v>8.3333333333333329E-2</v>
      </c>
      <c r="Y117" s="17"/>
      <c r="Z117" s="17"/>
      <c r="AA117" s="18"/>
      <c r="AB117" s="28"/>
      <c r="AC117" s="28"/>
      <c r="AD117" s="19"/>
      <c r="AE117" s="10">
        <f>(AC118/2)*1</f>
        <v>4.1666666666666664E-2</v>
      </c>
      <c r="AF117" s="10">
        <f>(AC118/2)*1.5</f>
        <v>6.25E-2</v>
      </c>
      <c r="AG117" s="10">
        <f>(AC118/2)*2</f>
        <v>8.3333333333333329E-2</v>
      </c>
      <c r="AH117" s="17"/>
      <c r="AI117" s="17"/>
      <c r="AJ117" s="18"/>
      <c r="AK117" s="6"/>
    </row>
    <row r="118" spans="1:37" ht="15" thickBot="1">
      <c r="A118" s="6"/>
      <c r="B118" s="20" t="s">
        <v>36</v>
      </c>
      <c r="C118" s="8">
        <f>C113/3</f>
        <v>8.3333333333333329E-2</v>
      </c>
      <c r="D118" s="21"/>
      <c r="E118" s="21"/>
      <c r="F118" s="21"/>
      <c r="G118" s="11">
        <v>1</v>
      </c>
      <c r="H118" s="12">
        <f>INDEX(D117:F117,G118)</f>
        <v>4.1666666666666664E-2</v>
      </c>
      <c r="I118" s="13">
        <f>H118</f>
        <v>4.1666666666666664E-2</v>
      </c>
      <c r="J118" s="20" t="s">
        <v>36</v>
      </c>
      <c r="K118" s="8">
        <f>K113/3</f>
        <v>8.3333333333333329E-2</v>
      </c>
      <c r="L118" s="11" t="e">
        <f>IF(#REF!="Sí",1)+IF(#REF!="No",0)</f>
        <v>#REF!</v>
      </c>
      <c r="M118" s="21"/>
      <c r="N118" s="21"/>
      <c r="O118" s="21"/>
      <c r="P118" s="11">
        <v>3</v>
      </c>
      <c r="Q118" s="12">
        <f>INDEX(M117:O117,P118)</f>
        <v>8.3333333333333329E-2</v>
      </c>
      <c r="R118" s="13">
        <f>Q118</f>
        <v>8.3333333333333329E-2</v>
      </c>
      <c r="S118" s="20"/>
      <c r="T118" s="8">
        <f>T113/3</f>
        <v>8.3333333333333329E-2</v>
      </c>
      <c r="U118" s="11" t="e">
        <f>IF(#REF!="Sí",1)+IF(#REF!="No",0)</f>
        <v>#REF!</v>
      </c>
      <c r="V118" s="21"/>
      <c r="W118" s="21"/>
      <c r="X118" s="21"/>
      <c r="Y118" s="11">
        <v>3</v>
      </c>
      <c r="Z118" s="12">
        <f>INDEX(V117:X117,Y118)</f>
        <v>8.3333333333333329E-2</v>
      </c>
      <c r="AA118" s="13">
        <f>Z118</f>
        <v>8.3333333333333329E-2</v>
      </c>
      <c r="AB118" s="20" t="s">
        <v>36</v>
      </c>
      <c r="AC118" s="8">
        <f>AC113/3</f>
        <v>8.3333333333333329E-2</v>
      </c>
      <c r="AD118" s="11" t="e">
        <f>IF(#REF!="Sí",1)+IF(#REF!="No",0)</f>
        <v>#REF!</v>
      </c>
      <c r="AE118" s="21"/>
      <c r="AF118" s="21"/>
      <c r="AG118" s="21"/>
      <c r="AH118" s="11">
        <v>2</v>
      </c>
      <c r="AI118" s="12">
        <f>INDEX(AE117:AG117,AH118)</f>
        <v>6.25E-2</v>
      </c>
      <c r="AJ118" s="13">
        <f>AI118</f>
        <v>6.25E-2</v>
      </c>
      <c r="AK118" s="6"/>
    </row>
    <row r="119" spans="1:37" ht="14.4" hidden="1" customHeight="1" thickBot="1">
      <c r="A119" s="6"/>
      <c r="B119" s="19"/>
      <c r="C119" s="28"/>
      <c r="D119" s="10">
        <f>(C120/2)*1</f>
        <v>4.1666666666666664E-2</v>
      </c>
      <c r="E119" s="10">
        <f>(C120/2)*1.5</f>
        <v>6.25E-2</v>
      </c>
      <c r="F119" s="10">
        <f>(C120/2)*2</f>
        <v>8.3333333333333329E-2</v>
      </c>
      <c r="G119" s="17"/>
      <c r="H119" s="17"/>
      <c r="I119" s="18"/>
      <c r="J119" s="28"/>
      <c r="K119" s="28"/>
      <c r="L119" s="19"/>
      <c r="M119" s="10">
        <f>(K120/2)*1</f>
        <v>4.1666666666666664E-2</v>
      </c>
      <c r="N119" s="10">
        <f>(K120/2)*1.5</f>
        <v>6.25E-2</v>
      </c>
      <c r="O119" s="10">
        <f>(K120/2)*2</f>
        <v>8.3333333333333329E-2</v>
      </c>
      <c r="P119" s="17"/>
      <c r="Q119" s="17"/>
      <c r="R119" s="18"/>
      <c r="S119" s="28"/>
      <c r="T119" s="28"/>
      <c r="U119" s="19"/>
      <c r="V119" s="10">
        <f>(R120/2)*1</f>
        <v>4.1666666666666664E-2</v>
      </c>
      <c r="W119" s="10">
        <f>(R120/2)*1.5</f>
        <v>6.25E-2</v>
      </c>
      <c r="X119" s="10">
        <f>(R120/2)*2</f>
        <v>8.3333333333333329E-2</v>
      </c>
      <c r="Y119" s="17"/>
      <c r="Z119" s="17"/>
      <c r="AA119" s="18"/>
      <c r="AB119" s="28"/>
      <c r="AC119" s="28"/>
      <c r="AD119" s="19"/>
      <c r="AE119" s="10">
        <f>(AC120/2)*1</f>
        <v>4.1666666666666664E-2</v>
      </c>
      <c r="AF119" s="10">
        <f>(AC120/2)*1.5</f>
        <v>6.25E-2</v>
      </c>
      <c r="AG119" s="10">
        <f>(AC120/2)*2</f>
        <v>8.3333333333333329E-2</v>
      </c>
      <c r="AH119" s="17"/>
      <c r="AI119" s="17"/>
      <c r="AJ119" s="18"/>
      <c r="AK119" s="6"/>
    </row>
    <row r="120" spans="1:37" ht="15" thickBot="1">
      <c r="A120" s="6"/>
      <c r="B120" s="20" t="s">
        <v>36</v>
      </c>
      <c r="C120" s="8">
        <f>C113/3</f>
        <v>8.3333333333333329E-2</v>
      </c>
      <c r="D120" s="21"/>
      <c r="E120" s="21"/>
      <c r="F120" s="21"/>
      <c r="G120" s="11">
        <v>1</v>
      </c>
      <c r="H120" s="12">
        <f>INDEX(D119:F119,G120)</f>
        <v>4.1666666666666664E-2</v>
      </c>
      <c r="I120" s="13">
        <f>H120</f>
        <v>4.1666666666666664E-2</v>
      </c>
      <c r="J120" s="20" t="s">
        <v>36</v>
      </c>
      <c r="K120" s="8">
        <f>K113/3</f>
        <v>8.3333333333333329E-2</v>
      </c>
      <c r="L120" s="11" t="e">
        <f>IF(#REF!="Sí",1)+IF(#REF!="No",0)</f>
        <v>#REF!</v>
      </c>
      <c r="M120" s="21"/>
      <c r="N120" s="21"/>
      <c r="O120" s="21"/>
      <c r="P120" s="11">
        <v>3</v>
      </c>
      <c r="Q120" s="12">
        <f>INDEX(M119:O119,P120)</f>
        <v>8.3333333333333329E-2</v>
      </c>
      <c r="R120" s="13">
        <f>Q120</f>
        <v>8.3333333333333329E-2</v>
      </c>
      <c r="S120" s="20"/>
      <c r="T120" s="8">
        <f>T113/3</f>
        <v>8.3333333333333329E-2</v>
      </c>
      <c r="U120" s="11" t="e">
        <f>IF(#REF!="Sí",1)+IF(#REF!="No",0)</f>
        <v>#REF!</v>
      </c>
      <c r="V120" s="21"/>
      <c r="W120" s="21"/>
      <c r="X120" s="21"/>
      <c r="Y120" s="11">
        <v>3</v>
      </c>
      <c r="Z120" s="12">
        <f>INDEX(V119:X119,Y120)</f>
        <v>8.3333333333333329E-2</v>
      </c>
      <c r="AA120" s="13">
        <f>Z120</f>
        <v>8.3333333333333329E-2</v>
      </c>
      <c r="AB120" s="20" t="s">
        <v>36</v>
      </c>
      <c r="AC120" s="8">
        <f>AC113/3</f>
        <v>8.3333333333333329E-2</v>
      </c>
      <c r="AD120" s="11" t="e">
        <f>IF(#REF!="Sí",1)+IF(#REF!="No",0)</f>
        <v>#REF!</v>
      </c>
      <c r="AE120" s="21"/>
      <c r="AF120" s="21"/>
      <c r="AG120" s="21"/>
      <c r="AH120" s="11">
        <v>2</v>
      </c>
      <c r="AI120" s="33">
        <f>INDEX(AE119:AG119,AH120)</f>
        <v>6.25E-2</v>
      </c>
      <c r="AJ120" s="13">
        <f>AI120</f>
        <v>6.25E-2</v>
      </c>
      <c r="AK120" s="15">
        <f>SUM(I121,R121,AA121,AJ121)</f>
        <v>0.8125</v>
      </c>
    </row>
    <row r="121" spans="1:37" s="5" customFormat="1" ht="14.4" customHeight="1">
      <c r="A121" s="6"/>
      <c r="B121" s="28"/>
      <c r="C121" s="34">
        <f>SUM(C116:C120)</f>
        <v>0.25</v>
      </c>
      <c r="D121" s="28"/>
      <c r="E121" s="28"/>
      <c r="F121" s="28"/>
      <c r="G121" s="28"/>
      <c r="H121" s="28"/>
      <c r="I121" s="34">
        <f>I116+I118+I120</f>
        <v>0.125</v>
      </c>
      <c r="J121" s="28"/>
      <c r="K121" s="34">
        <f>SUM(K116:K120)</f>
        <v>0.25</v>
      </c>
      <c r="L121"/>
      <c r="M121"/>
      <c r="N121"/>
      <c r="O121"/>
      <c r="P121"/>
      <c r="Q121"/>
      <c r="R121" s="34">
        <f>R116+R118+R120</f>
        <v>0.25</v>
      </c>
      <c r="S121" s="28"/>
      <c r="T121" s="34">
        <f>SUM(T116:T120)</f>
        <v>0.25</v>
      </c>
      <c r="U121" s="34" t="e">
        <f>SUM(U116:U120)</f>
        <v>#REF!</v>
      </c>
      <c r="V121"/>
      <c r="W121"/>
      <c r="X121"/>
      <c r="Y121"/>
      <c r="Z121"/>
      <c r="AA121" s="34">
        <f>AA116+AA118+AA120</f>
        <v>0.25</v>
      </c>
      <c r="AB121" s="28"/>
      <c r="AC121" s="34">
        <f>SUM(AC116:AC120)</f>
        <v>0.25</v>
      </c>
      <c r="AD121"/>
      <c r="AE121"/>
      <c r="AF121"/>
      <c r="AG121"/>
      <c r="AH121"/>
      <c r="AI121"/>
      <c r="AJ121" s="34">
        <f>AJ116+AJ118+AJ120</f>
        <v>0.1875</v>
      </c>
      <c r="AK121" s="6"/>
    </row>
    <row r="123" spans="1:37" ht="28.8" customHeight="1">
      <c r="A123" s="6"/>
      <c r="B123" s="6"/>
      <c r="C123" s="25" t="s">
        <v>125</v>
      </c>
      <c r="D123" s="158" t="s">
        <v>134</v>
      </c>
      <c r="E123" s="159"/>
      <c r="F123" s="160"/>
      <c r="G123" s="156" t="s">
        <v>129</v>
      </c>
      <c r="H123" s="154" t="s">
        <v>37</v>
      </c>
      <c r="I123" s="164" t="s">
        <v>127</v>
      </c>
      <c r="J123" s="42"/>
      <c r="K123" s="25" t="s">
        <v>125</v>
      </c>
      <c r="L123" s="160"/>
      <c r="M123" s="158" t="s">
        <v>135</v>
      </c>
      <c r="N123" s="159"/>
      <c r="O123" s="160"/>
      <c r="P123" s="156" t="s">
        <v>129</v>
      </c>
      <c r="Q123" s="154" t="s">
        <v>37</v>
      </c>
      <c r="R123" s="156" t="s">
        <v>126</v>
      </c>
      <c r="S123" s="42"/>
      <c r="T123" s="37" t="s">
        <v>125</v>
      </c>
      <c r="U123" s="25"/>
      <c r="V123" s="158" t="s">
        <v>136</v>
      </c>
      <c r="W123" s="159"/>
      <c r="X123" s="160"/>
      <c r="Y123" s="156" t="s">
        <v>129</v>
      </c>
      <c r="Z123" s="154" t="s">
        <v>37</v>
      </c>
      <c r="AA123" s="156" t="s">
        <v>128</v>
      </c>
      <c r="AB123" s="42"/>
      <c r="AC123" s="37" t="s">
        <v>125</v>
      </c>
      <c r="AD123" s="37"/>
      <c r="AE123" s="158" t="s">
        <v>137</v>
      </c>
      <c r="AF123" s="159"/>
      <c r="AG123" s="160"/>
      <c r="AH123" s="156" t="s">
        <v>129</v>
      </c>
      <c r="AI123" s="154" t="s">
        <v>37</v>
      </c>
      <c r="AJ123" s="156" t="s">
        <v>131</v>
      </c>
      <c r="AK123" s="156" t="s">
        <v>133</v>
      </c>
    </row>
    <row r="124" spans="1:37" ht="28.2" customHeight="1">
      <c r="A124" s="26" t="e">
        <f>'Tabla Resultados FC'!#REF!</f>
        <v>#REF!</v>
      </c>
      <c r="B124" s="30" t="e">
        <f>'Tabla Resultados FC'!#REF!</f>
        <v>#REF!</v>
      </c>
      <c r="C124" s="29">
        <f>100%/4</f>
        <v>0.25</v>
      </c>
      <c r="D124" s="161"/>
      <c r="E124" s="162"/>
      <c r="F124" s="163"/>
      <c r="G124" s="157"/>
      <c r="H124" s="155"/>
      <c r="I124" s="164"/>
      <c r="J124" s="42" t="e">
        <f>B124</f>
        <v>#REF!</v>
      </c>
      <c r="K124" s="29">
        <f>100%/4</f>
        <v>0.25</v>
      </c>
      <c r="L124" s="163"/>
      <c r="M124" s="161"/>
      <c r="N124" s="162"/>
      <c r="O124" s="163"/>
      <c r="P124" s="157"/>
      <c r="Q124" s="155"/>
      <c r="R124" s="157"/>
      <c r="S124" s="42" t="e">
        <f>B124</f>
        <v>#REF!</v>
      </c>
      <c r="T124" s="38">
        <f>100%/4</f>
        <v>0.25</v>
      </c>
      <c r="U124" s="29"/>
      <c r="V124" s="161"/>
      <c r="W124" s="162"/>
      <c r="X124" s="163"/>
      <c r="Y124" s="157"/>
      <c r="Z124" s="155"/>
      <c r="AA124" s="157"/>
      <c r="AB124" s="42" t="e">
        <f>J124</f>
        <v>#REF!</v>
      </c>
      <c r="AC124" s="38">
        <f>100%/4</f>
        <v>0.25</v>
      </c>
      <c r="AD124" s="38"/>
      <c r="AE124" s="161"/>
      <c r="AF124" s="162"/>
      <c r="AG124" s="163"/>
      <c r="AH124" s="157"/>
      <c r="AI124" s="155"/>
      <c r="AJ124" s="157"/>
      <c r="AK124" s="157"/>
    </row>
    <row r="125" spans="1:37">
      <c r="A125" s="6"/>
      <c r="B125" s="6"/>
      <c r="C125" s="6"/>
      <c r="D125" s="9" t="s">
        <v>33</v>
      </c>
      <c r="E125" s="9" t="s">
        <v>34</v>
      </c>
      <c r="F125" s="9" t="s">
        <v>35</v>
      </c>
      <c r="G125" s="6"/>
      <c r="H125" s="6"/>
      <c r="I125" s="6"/>
      <c r="J125" s="6"/>
      <c r="K125" s="6"/>
      <c r="L125" s="6"/>
      <c r="M125" s="9" t="s">
        <v>33</v>
      </c>
      <c r="N125" s="9" t="s">
        <v>34</v>
      </c>
      <c r="O125" s="9" t="s">
        <v>35</v>
      </c>
      <c r="P125" s="6"/>
      <c r="Q125" s="6"/>
      <c r="R125" s="6"/>
      <c r="S125" s="6"/>
      <c r="T125" s="6"/>
      <c r="U125" s="6"/>
      <c r="V125" s="9" t="s">
        <v>33</v>
      </c>
      <c r="W125" s="9" t="s">
        <v>34</v>
      </c>
      <c r="X125" s="9" t="s">
        <v>35</v>
      </c>
      <c r="Y125" s="6"/>
      <c r="Z125" s="6"/>
      <c r="AA125" s="6"/>
      <c r="AB125" s="6"/>
      <c r="AC125" s="6"/>
      <c r="AD125" s="6"/>
      <c r="AE125" s="9" t="s">
        <v>33</v>
      </c>
      <c r="AF125" s="9" t="s">
        <v>34</v>
      </c>
      <c r="AG125" s="9" t="s">
        <v>35</v>
      </c>
      <c r="AH125" s="6"/>
      <c r="AI125" s="6"/>
      <c r="AJ125" s="6"/>
      <c r="AK125" s="6"/>
    </row>
    <row r="126" spans="1:37" s="5" customFormat="1" ht="13.8" hidden="1" customHeight="1">
      <c r="A126" s="6"/>
      <c r="B126" s="6"/>
      <c r="C126" s="35"/>
      <c r="D126" s="10">
        <f>C127*50%</f>
        <v>4.1666666666666664E-2</v>
      </c>
      <c r="E126" s="10">
        <f>C127*75%</f>
        <v>6.25E-2</v>
      </c>
      <c r="F126" s="10">
        <f>C127*100%</f>
        <v>8.3333333333333329E-2</v>
      </c>
      <c r="G126" s="6"/>
      <c r="H126" s="6"/>
      <c r="I126" s="6"/>
      <c r="J126" s="6"/>
      <c r="K126" s="6"/>
      <c r="L126" s="6"/>
      <c r="M126" s="10">
        <f>K127*50%</f>
        <v>4.1666666666666664E-2</v>
      </c>
      <c r="N126" s="10">
        <f>K127*75%</f>
        <v>6.25E-2</v>
      </c>
      <c r="O126" s="10">
        <f>K127*100%</f>
        <v>8.3333333333333329E-2</v>
      </c>
      <c r="P126" s="6"/>
      <c r="Q126" s="6"/>
      <c r="R126" s="6"/>
      <c r="S126" s="6"/>
      <c r="T126" s="35"/>
      <c r="U126" s="6"/>
      <c r="V126" s="10">
        <f>T127*50%</f>
        <v>4.1666666666666664E-2</v>
      </c>
      <c r="W126" s="10">
        <f>T127*75%</f>
        <v>6.25E-2</v>
      </c>
      <c r="X126" s="10">
        <f>T127*100%</f>
        <v>8.3333333333333329E-2</v>
      </c>
      <c r="Y126" s="6"/>
      <c r="Z126" s="6"/>
      <c r="AA126" s="6"/>
      <c r="AB126" s="6"/>
      <c r="AC126" s="6"/>
      <c r="AD126" s="6"/>
      <c r="AE126" s="10">
        <f>AC127*50%</f>
        <v>4.1666666666666664E-2</v>
      </c>
      <c r="AF126" s="10">
        <f>AC127*75%</f>
        <v>6.25E-2</v>
      </c>
      <c r="AG126" s="10">
        <f>AC127*100%</f>
        <v>8.3333333333333329E-2</v>
      </c>
      <c r="AH126" s="6"/>
      <c r="AI126" s="6"/>
      <c r="AJ126" s="6"/>
      <c r="AK126" s="6"/>
    </row>
    <row r="127" spans="1:37" ht="15.6">
      <c r="A127" s="6"/>
      <c r="B127" s="20" t="s">
        <v>36</v>
      </c>
      <c r="C127" s="8">
        <f>C124/3</f>
        <v>8.3333333333333329E-2</v>
      </c>
      <c r="D127" s="21"/>
      <c r="E127" s="21"/>
      <c r="F127" s="21"/>
      <c r="G127" s="11">
        <v>1</v>
      </c>
      <c r="H127" s="12">
        <f>INDEX(D126:F126,G127)</f>
        <v>4.1666666666666664E-2</v>
      </c>
      <c r="I127" s="13">
        <f>H127</f>
        <v>4.1666666666666664E-2</v>
      </c>
      <c r="J127" s="20" t="s">
        <v>36</v>
      </c>
      <c r="K127" s="8">
        <f>K124/3</f>
        <v>8.3333333333333329E-2</v>
      </c>
      <c r="L127" s="11" t="e">
        <f>IF(#REF!="Sí",1)+IF(#REF!="No",0)</f>
        <v>#REF!</v>
      </c>
      <c r="M127" s="21"/>
      <c r="N127" s="21"/>
      <c r="O127" s="21"/>
      <c r="P127" s="11">
        <v>3</v>
      </c>
      <c r="Q127" s="12">
        <f>INDEX(M126:O126,P127)</f>
        <v>8.3333333333333329E-2</v>
      </c>
      <c r="R127" s="13">
        <f>Q127</f>
        <v>8.3333333333333329E-2</v>
      </c>
      <c r="S127" s="20"/>
      <c r="T127" s="8">
        <f>T124/3</f>
        <v>8.3333333333333329E-2</v>
      </c>
      <c r="U127" s="11" t="e">
        <f>IF(#REF!="Sí",1)+IF(#REF!="No",0)</f>
        <v>#REF!</v>
      </c>
      <c r="V127" s="21"/>
      <c r="W127" s="21"/>
      <c r="X127" s="21"/>
      <c r="Y127" s="11">
        <v>3</v>
      </c>
      <c r="Z127" s="12">
        <f>INDEX(V126:X126,Y127)</f>
        <v>8.3333333333333329E-2</v>
      </c>
      <c r="AA127" s="13">
        <f>Z127</f>
        <v>8.3333333333333329E-2</v>
      </c>
      <c r="AB127" s="20" t="s">
        <v>36</v>
      </c>
      <c r="AC127" s="8">
        <f>AC124/3</f>
        <v>8.3333333333333329E-2</v>
      </c>
      <c r="AD127" s="11" t="e">
        <f>IF(#REF!="Sí",1)+IF(#REF!="No",0)</f>
        <v>#REF!</v>
      </c>
      <c r="AE127" s="21"/>
      <c r="AF127" s="21"/>
      <c r="AG127" s="21"/>
      <c r="AH127" s="11">
        <v>2</v>
      </c>
      <c r="AI127" s="12">
        <f>INDEX(AE126:AG126,AH127)</f>
        <v>6.25E-2</v>
      </c>
      <c r="AJ127" s="13">
        <f>AI127</f>
        <v>6.25E-2</v>
      </c>
      <c r="AK127" s="14"/>
    </row>
    <row r="128" spans="1:37" ht="14.4" hidden="1" customHeight="1">
      <c r="A128" s="6"/>
      <c r="B128" s="19"/>
      <c r="C128" s="28"/>
      <c r="D128" s="10">
        <f>(C129/2)*1</f>
        <v>4.1666666666666664E-2</v>
      </c>
      <c r="E128" s="10">
        <f>(C129/2)*1.5</f>
        <v>6.25E-2</v>
      </c>
      <c r="F128" s="10">
        <f>(C129/2)*2</f>
        <v>8.3333333333333329E-2</v>
      </c>
      <c r="G128" s="17"/>
      <c r="H128" s="17"/>
      <c r="I128" s="18"/>
      <c r="J128" s="28"/>
      <c r="K128" s="28"/>
      <c r="L128" s="19"/>
      <c r="M128" s="10">
        <f>(K129/2)*1</f>
        <v>4.1666666666666664E-2</v>
      </c>
      <c r="N128" s="10">
        <f>(K129/2)*1.5</f>
        <v>6.25E-2</v>
      </c>
      <c r="O128" s="10">
        <f>(K129/2)*2</f>
        <v>8.3333333333333329E-2</v>
      </c>
      <c r="P128" s="17"/>
      <c r="Q128" s="17"/>
      <c r="R128" s="18"/>
      <c r="S128" s="28"/>
      <c r="T128" s="28"/>
      <c r="U128" s="19"/>
      <c r="V128" s="10">
        <f>(R129/2)*1</f>
        <v>4.1666666666666664E-2</v>
      </c>
      <c r="W128" s="10">
        <f>(R129/2)*1.5</f>
        <v>6.25E-2</v>
      </c>
      <c r="X128" s="10">
        <f>(R129/2)*2</f>
        <v>8.3333333333333329E-2</v>
      </c>
      <c r="Y128" s="17"/>
      <c r="Z128" s="17"/>
      <c r="AA128" s="18"/>
      <c r="AB128" s="28"/>
      <c r="AC128" s="28"/>
      <c r="AD128" s="19"/>
      <c r="AE128" s="10">
        <f>(AC129/2)*1</f>
        <v>4.1666666666666664E-2</v>
      </c>
      <c r="AF128" s="10">
        <f>(AC129/2)*1.5</f>
        <v>6.25E-2</v>
      </c>
      <c r="AG128" s="10">
        <f>(AC129/2)*2</f>
        <v>8.3333333333333329E-2</v>
      </c>
      <c r="AH128" s="17"/>
      <c r="AI128" s="17"/>
      <c r="AJ128" s="18"/>
      <c r="AK128" s="6"/>
    </row>
    <row r="129" spans="1:37" ht="15" thickBot="1">
      <c r="A129" s="6"/>
      <c r="B129" s="20" t="s">
        <v>36</v>
      </c>
      <c r="C129" s="8">
        <f>C124/3</f>
        <v>8.3333333333333329E-2</v>
      </c>
      <c r="D129" s="21"/>
      <c r="E129" s="21"/>
      <c r="F129" s="21"/>
      <c r="G129" s="11">
        <v>1</v>
      </c>
      <c r="H129" s="12">
        <f>INDEX(D128:F128,G129)</f>
        <v>4.1666666666666664E-2</v>
      </c>
      <c r="I129" s="13">
        <f>H129</f>
        <v>4.1666666666666664E-2</v>
      </c>
      <c r="J129" s="20" t="s">
        <v>36</v>
      </c>
      <c r="K129" s="8">
        <f>K124/3</f>
        <v>8.3333333333333329E-2</v>
      </c>
      <c r="L129" s="11" t="e">
        <f>IF(#REF!="Sí",1)+IF(#REF!="No",0)</f>
        <v>#REF!</v>
      </c>
      <c r="M129" s="21"/>
      <c r="N129" s="21"/>
      <c r="O129" s="21"/>
      <c r="P129" s="11">
        <v>3</v>
      </c>
      <c r="Q129" s="12">
        <f>INDEX(M128:O128,P129)</f>
        <v>8.3333333333333329E-2</v>
      </c>
      <c r="R129" s="13">
        <f>Q129</f>
        <v>8.3333333333333329E-2</v>
      </c>
      <c r="S129" s="20"/>
      <c r="T129" s="8">
        <f>T124/3</f>
        <v>8.3333333333333329E-2</v>
      </c>
      <c r="U129" s="11" t="e">
        <f>IF(#REF!="Sí",1)+IF(#REF!="No",0)</f>
        <v>#REF!</v>
      </c>
      <c r="V129" s="21"/>
      <c r="W129" s="21"/>
      <c r="X129" s="21"/>
      <c r="Y129" s="11">
        <v>3</v>
      </c>
      <c r="Z129" s="12">
        <f>INDEX(V128:X128,Y129)</f>
        <v>8.3333333333333329E-2</v>
      </c>
      <c r="AA129" s="13">
        <f>Z129</f>
        <v>8.3333333333333329E-2</v>
      </c>
      <c r="AB129" s="20" t="s">
        <v>36</v>
      </c>
      <c r="AC129" s="8">
        <f>AC124/3</f>
        <v>8.3333333333333329E-2</v>
      </c>
      <c r="AD129" s="11" t="e">
        <f>IF(#REF!="Sí",1)+IF(#REF!="No",0)</f>
        <v>#REF!</v>
      </c>
      <c r="AE129" s="21"/>
      <c r="AF129" s="21"/>
      <c r="AG129" s="21"/>
      <c r="AH129" s="11">
        <v>2</v>
      </c>
      <c r="AI129" s="12">
        <f>INDEX(AE128:AG128,AH129)</f>
        <v>6.25E-2</v>
      </c>
      <c r="AJ129" s="13">
        <f>AI129</f>
        <v>6.25E-2</v>
      </c>
      <c r="AK129" s="6"/>
    </row>
    <row r="130" spans="1:37" ht="14.4" hidden="1" customHeight="1" thickBot="1">
      <c r="A130" s="6"/>
      <c r="B130" s="19"/>
      <c r="C130" s="28"/>
      <c r="D130" s="10">
        <f>(C131/2)*1</f>
        <v>4.1666666666666664E-2</v>
      </c>
      <c r="E130" s="10">
        <f>(C131/2)*1.5</f>
        <v>6.25E-2</v>
      </c>
      <c r="F130" s="10">
        <f>(C131/2)*2</f>
        <v>8.3333333333333329E-2</v>
      </c>
      <c r="G130" s="17"/>
      <c r="H130" s="17"/>
      <c r="I130" s="18"/>
      <c r="J130" s="28"/>
      <c r="K130" s="28"/>
      <c r="L130" s="19"/>
      <c r="M130" s="10">
        <f>(K131/2)*1</f>
        <v>4.1666666666666664E-2</v>
      </c>
      <c r="N130" s="10">
        <f>(K131/2)*1.5</f>
        <v>6.25E-2</v>
      </c>
      <c r="O130" s="10">
        <f>(K131/2)*2</f>
        <v>8.3333333333333329E-2</v>
      </c>
      <c r="P130" s="17"/>
      <c r="Q130" s="17"/>
      <c r="R130" s="18"/>
      <c r="S130" s="28"/>
      <c r="T130" s="28"/>
      <c r="U130" s="19"/>
      <c r="V130" s="10">
        <f>(R131/2)*1</f>
        <v>4.1666666666666664E-2</v>
      </c>
      <c r="W130" s="10">
        <f>(R131/2)*1.5</f>
        <v>6.25E-2</v>
      </c>
      <c r="X130" s="10">
        <f>(R131/2)*2</f>
        <v>8.3333333333333329E-2</v>
      </c>
      <c r="Y130" s="17"/>
      <c r="Z130" s="17"/>
      <c r="AA130" s="18"/>
      <c r="AB130" s="28"/>
      <c r="AC130" s="28"/>
      <c r="AD130" s="19"/>
      <c r="AE130" s="10">
        <f>(AC131/2)*1</f>
        <v>4.1666666666666664E-2</v>
      </c>
      <c r="AF130" s="10">
        <f>(AC131/2)*1.5</f>
        <v>6.25E-2</v>
      </c>
      <c r="AG130" s="10">
        <f>(AC131/2)*2</f>
        <v>8.3333333333333329E-2</v>
      </c>
      <c r="AH130" s="17"/>
      <c r="AI130" s="17"/>
      <c r="AJ130" s="18"/>
      <c r="AK130" s="6"/>
    </row>
    <row r="131" spans="1:37" ht="15" thickBot="1">
      <c r="A131" s="6"/>
      <c r="B131" s="20" t="s">
        <v>36</v>
      </c>
      <c r="C131" s="8">
        <f>C124/3</f>
        <v>8.3333333333333329E-2</v>
      </c>
      <c r="D131" s="21"/>
      <c r="E131" s="21"/>
      <c r="F131" s="21"/>
      <c r="G131" s="11">
        <v>1</v>
      </c>
      <c r="H131" s="12">
        <f>INDEX(D130:F130,G131)</f>
        <v>4.1666666666666664E-2</v>
      </c>
      <c r="I131" s="13">
        <f>H131</f>
        <v>4.1666666666666664E-2</v>
      </c>
      <c r="J131" s="20" t="s">
        <v>36</v>
      </c>
      <c r="K131" s="8">
        <f>K124/3</f>
        <v>8.3333333333333329E-2</v>
      </c>
      <c r="L131" s="11" t="e">
        <f>IF(#REF!="Sí",1)+IF(#REF!="No",0)</f>
        <v>#REF!</v>
      </c>
      <c r="M131" s="21"/>
      <c r="N131" s="21"/>
      <c r="O131" s="21"/>
      <c r="P131" s="11">
        <v>3</v>
      </c>
      <c r="Q131" s="12">
        <f>INDEX(M130:O130,P131)</f>
        <v>8.3333333333333329E-2</v>
      </c>
      <c r="R131" s="13">
        <f>Q131</f>
        <v>8.3333333333333329E-2</v>
      </c>
      <c r="S131" s="20"/>
      <c r="T131" s="8">
        <f>T124/3</f>
        <v>8.3333333333333329E-2</v>
      </c>
      <c r="U131" s="11" t="e">
        <f>IF(#REF!="Sí",1)+IF(#REF!="No",0)</f>
        <v>#REF!</v>
      </c>
      <c r="V131" s="21"/>
      <c r="W131" s="21"/>
      <c r="X131" s="21"/>
      <c r="Y131" s="11">
        <v>3</v>
      </c>
      <c r="Z131" s="12">
        <f>INDEX(V130:X130,Y131)</f>
        <v>8.3333333333333329E-2</v>
      </c>
      <c r="AA131" s="13">
        <f>Z131</f>
        <v>8.3333333333333329E-2</v>
      </c>
      <c r="AB131" s="20" t="s">
        <v>36</v>
      </c>
      <c r="AC131" s="8">
        <f>AC124/3</f>
        <v>8.3333333333333329E-2</v>
      </c>
      <c r="AD131" s="11" t="e">
        <f>IF(#REF!="Sí",1)+IF(#REF!="No",0)</f>
        <v>#REF!</v>
      </c>
      <c r="AE131" s="21"/>
      <c r="AF131" s="21"/>
      <c r="AG131" s="21"/>
      <c r="AH131" s="11">
        <v>2</v>
      </c>
      <c r="AI131" s="33">
        <f>INDEX(AE130:AG130,AH131)</f>
        <v>6.25E-2</v>
      </c>
      <c r="AJ131" s="13">
        <f>AI131</f>
        <v>6.25E-2</v>
      </c>
      <c r="AK131" s="15">
        <f>SUM(I132,R132,AA132,AJ132)</f>
        <v>0.8125</v>
      </c>
    </row>
    <row r="132" spans="1:37" s="5" customFormat="1" ht="14.4" customHeight="1">
      <c r="A132" s="6"/>
      <c r="B132" s="28"/>
      <c r="C132" s="34">
        <f>SUM(C127:C131)</f>
        <v>0.25</v>
      </c>
      <c r="D132" s="28"/>
      <c r="E132" s="28"/>
      <c r="F132" s="28"/>
      <c r="G132" s="28"/>
      <c r="H132" s="28"/>
      <c r="I132" s="34">
        <f>I127+I129+I131</f>
        <v>0.125</v>
      </c>
      <c r="J132" s="28"/>
      <c r="K132" s="34">
        <f>SUM(K127:K131)</f>
        <v>0.25</v>
      </c>
      <c r="L132"/>
      <c r="M132"/>
      <c r="N132"/>
      <c r="O132"/>
      <c r="P132"/>
      <c r="Q132"/>
      <c r="R132" s="34">
        <f>R127+R129+R131</f>
        <v>0.25</v>
      </c>
      <c r="S132" s="28"/>
      <c r="T132" s="34">
        <f>SUM(T127:T131)</f>
        <v>0.25</v>
      </c>
      <c r="U132" s="34" t="e">
        <f>SUM(U127:U131)</f>
        <v>#REF!</v>
      </c>
      <c r="V132"/>
      <c r="W132"/>
      <c r="X132"/>
      <c r="Y132"/>
      <c r="Z132"/>
      <c r="AA132" s="34">
        <f>AA127+AA129+AA131</f>
        <v>0.25</v>
      </c>
      <c r="AB132" s="28"/>
      <c r="AC132" s="34">
        <f>SUM(AC127:AC131)</f>
        <v>0.25</v>
      </c>
      <c r="AD132"/>
      <c r="AE132"/>
      <c r="AF132"/>
      <c r="AG132"/>
      <c r="AH132"/>
      <c r="AI132"/>
      <c r="AJ132" s="34">
        <f>AJ127+AJ129+AJ131</f>
        <v>0.1875</v>
      </c>
      <c r="AK132" s="6"/>
    </row>
    <row r="134" spans="1:37" ht="28.8" customHeight="1">
      <c r="A134" s="6"/>
      <c r="B134" s="6"/>
      <c r="C134" s="25" t="s">
        <v>125</v>
      </c>
      <c r="D134" s="158" t="s">
        <v>134</v>
      </c>
      <c r="E134" s="159"/>
      <c r="F134" s="160"/>
      <c r="G134" s="156" t="s">
        <v>129</v>
      </c>
      <c r="H134" s="154" t="s">
        <v>37</v>
      </c>
      <c r="I134" s="164" t="s">
        <v>127</v>
      </c>
      <c r="J134" s="42"/>
      <c r="K134" s="25" t="s">
        <v>125</v>
      </c>
      <c r="L134" s="160"/>
      <c r="M134" s="158" t="s">
        <v>135</v>
      </c>
      <c r="N134" s="159"/>
      <c r="O134" s="160"/>
      <c r="P134" s="156" t="s">
        <v>129</v>
      </c>
      <c r="Q134" s="154" t="s">
        <v>37</v>
      </c>
      <c r="R134" s="156" t="s">
        <v>126</v>
      </c>
      <c r="S134" s="42"/>
      <c r="T134" s="37" t="s">
        <v>125</v>
      </c>
      <c r="U134" s="25"/>
      <c r="V134" s="158" t="s">
        <v>136</v>
      </c>
      <c r="W134" s="159"/>
      <c r="X134" s="160"/>
      <c r="Y134" s="156" t="s">
        <v>129</v>
      </c>
      <c r="Z134" s="154" t="s">
        <v>37</v>
      </c>
      <c r="AA134" s="156" t="s">
        <v>128</v>
      </c>
      <c r="AB134" s="42"/>
      <c r="AC134" s="37" t="s">
        <v>125</v>
      </c>
      <c r="AD134" s="37"/>
      <c r="AE134" s="158" t="s">
        <v>137</v>
      </c>
      <c r="AF134" s="159"/>
      <c r="AG134" s="160"/>
      <c r="AH134" s="156" t="s">
        <v>129</v>
      </c>
      <c r="AI134" s="154" t="s">
        <v>37</v>
      </c>
      <c r="AJ134" s="156" t="s">
        <v>131</v>
      </c>
      <c r="AK134" s="156" t="s">
        <v>133</v>
      </c>
    </row>
    <row r="135" spans="1:37" ht="27" customHeight="1">
      <c r="A135" s="26" t="e">
        <f>'Tabla Resultados FC'!#REF!</f>
        <v>#REF!</v>
      </c>
      <c r="B135" s="30" t="e">
        <f>'Tabla Resultados FC'!#REF!</f>
        <v>#REF!</v>
      </c>
      <c r="C135" s="29">
        <f>100%/4</f>
        <v>0.25</v>
      </c>
      <c r="D135" s="161"/>
      <c r="E135" s="162"/>
      <c r="F135" s="163"/>
      <c r="G135" s="157"/>
      <c r="H135" s="155"/>
      <c r="I135" s="164"/>
      <c r="J135" s="42" t="e">
        <f>B135</f>
        <v>#REF!</v>
      </c>
      <c r="K135" s="29">
        <f>100%/4</f>
        <v>0.25</v>
      </c>
      <c r="L135" s="163"/>
      <c r="M135" s="161"/>
      <c r="N135" s="162"/>
      <c r="O135" s="163"/>
      <c r="P135" s="157"/>
      <c r="Q135" s="155"/>
      <c r="R135" s="157"/>
      <c r="S135" s="42" t="e">
        <f>B135</f>
        <v>#REF!</v>
      </c>
      <c r="T135" s="38">
        <f>100%/4</f>
        <v>0.25</v>
      </c>
      <c r="U135" s="29"/>
      <c r="V135" s="161"/>
      <c r="W135" s="162"/>
      <c r="X135" s="163"/>
      <c r="Y135" s="157"/>
      <c r="Z135" s="155"/>
      <c r="AA135" s="157"/>
      <c r="AB135" s="42" t="e">
        <f>J135</f>
        <v>#REF!</v>
      </c>
      <c r="AC135" s="38">
        <f>100%/4</f>
        <v>0.25</v>
      </c>
      <c r="AD135" s="38"/>
      <c r="AE135" s="161"/>
      <c r="AF135" s="162"/>
      <c r="AG135" s="163"/>
      <c r="AH135" s="157"/>
      <c r="AI135" s="155"/>
      <c r="AJ135" s="157"/>
      <c r="AK135" s="157"/>
    </row>
    <row r="136" spans="1:37">
      <c r="A136" s="6"/>
      <c r="B136" s="6"/>
      <c r="C136" s="6"/>
      <c r="D136" s="9" t="s">
        <v>33</v>
      </c>
      <c r="E136" s="9" t="s">
        <v>34</v>
      </c>
      <c r="F136" s="9" t="s">
        <v>35</v>
      </c>
      <c r="G136" s="6"/>
      <c r="H136" s="6"/>
      <c r="I136" s="6"/>
      <c r="J136" s="6"/>
      <c r="K136" s="6"/>
      <c r="L136" s="6"/>
      <c r="M136" s="9" t="s">
        <v>33</v>
      </c>
      <c r="N136" s="9" t="s">
        <v>34</v>
      </c>
      <c r="O136" s="9" t="s">
        <v>35</v>
      </c>
      <c r="P136" s="6"/>
      <c r="Q136" s="6"/>
      <c r="R136" s="6"/>
      <c r="S136" s="6"/>
      <c r="T136" s="6"/>
      <c r="U136" s="6"/>
      <c r="V136" s="9" t="s">
        <v>33</v>
      </c>
      <c r="W136" s="9" t="s">
        <v>34</v>
      </c>
      <c r="X136" s="9" t="s">
        <v>35</v>
      </c>
      <c r="Y136" s="6"/>
      <c r="Z136" s="6"/>
      <c r="AA136" s="6"/>
      <c r="AB136" s="6"/>
      <c r="AC136" s="6"/>
      <c r="AD136" s="6"/>
      <c r="AE136" s="9" t="s">
        <v>33</v>
      </c>
      <c r="AF136" s="9" t="s">
        <v>34</v>
      </c>
      <c r="AG136" s="9" t="s">
        <v>35</v>
      </c>
      <c r="AH136" s="6"/>
      <c r="AI136" s="6"/>
      <c r="AJ136" s="6"/>
      <c r="AK136" s="6"/>
    </row>
    <row r="137" spans="1:37" s="5" customFormat="1" ht="13.8" hidden="1" customHeight="1">
      <c r="A137" s="6"/>
      <c r="B137" s="6"/>
      <c r="C137" s="35"/>
      <c r="D137" s="10">
        <f>C138*50%</f>
        <v>4.1666666666666664E-2</v>
      </c>
      <c r="E137" s="10">
        <f>C138*75%</f>
        <v>6.25E-2</v>
      </c>
      <c r="F137" s="10">
        <f>C138*100%</f>
        <v>8.3333333333333329E-2</v>
      </c>
      <c r="G137" s="6"/>
      <c r="H137" s="6"/>
      <c r="I137" s="6"/>
      <c r="J137" s="6"/>
      <c r="K137" s="6"/>
      <c r="L137" s="6"/>
      <c r="M137" s="10">
        <f>K138*50%</f>
        <v>4.1666666666666664E-2</v>
      </c>
      <c r="N137" s="10">
        <f>K138*75%</f>
        <v>6.25E-2</v>
      </c>
      <c r="O137" s="10">
        <f>K138*100%</f>
        <v>8.3333333333333329E-2</v>
      </c>
      <c r="P137" s="6"/>
      <c r="Q137" s="6"/>
      <c r="R137" s="6"/>
      <c r="S137" s="6"/>
      <c r="T137" s="35"/>
      <c r="U137" s="6"/>
      <c r="V137" s="10">
        <f>T138*50%</f>
        <v>4.1666666666666664E-2</v>
      </c>
      <c r="W137" s="10">
        <f>T138*75%</f>
        <v>6.25E-2</v>
      </c>
      <c r="X137" s="10">
        <f>T138*100%</f>
        <v>8.3333333333333329E-2</v>
      </c>
      <c r="Y137" s="6"/>
      <c r="Z137" s="6"/>
      <c r="AA137" s="6"/>
      <c r="AB137" s="6"/>
      <c r="AC137" s="6"/>
      <c r="AD137" s="6"/>
      <c r="AE137" s="10">
        <f>AC138*50%</f>
        <v>4.1666666666666664E-2</v>
      </c>
      <c r="AF137" s="10">
        <f>AC138*75%</f>
        <v>6.25E-2</v>
      </c>
      <c r="AG137" s="10">
        <f>AC138*100%</f>
        <v>8.3333333333333329E-2</v>
      </c>
      <c r="AH137" s="6"/>
      <c r="AI137" s="6"/>
      <c r="AJ137" s="6"/>
      <c r="AK137" s="6"/>
    </row>
    <row r="138" spans="1:37" ht="15.6">
      <c r="A138" s="6"/>
      <c r="B138" s="20" t="s">
        <v>36</v>
      </c>
      <c r="C138" s="8">
        <f>C135/3</f>
        <v>8.3333333333333329E-2</v>
      </c>
      <c r="D138" s="21"/>
      <c r="E138" s="21"/>
      <c r="F138" s="21"/>
      <c r="G138" s="11">
        <v>1</v>
      </c>
      <c r="H138" s="12">
        <f>INDEX(D137:F137,G138)</f>
        <v>4.1666666666666664E-2</v>
      </c>
      <c r="I138" s="13">
        <f>H138</f>
        <v>4.1666666666666664E-2</v>
      </c>
      <c r="J138" s="20" t="s">
        <v>36</v>
      </c>
      <c r="K138" s="8">
        <f>K135/3</f>
        <v>8.3333333333333329E-2</v>
      </c>
      <c r="L138" s="11" t="e">
        <f>IF(#REF!="Sí",1)+IF(#REF!="No",0)</f>
        <v>#REF!</v>
      </c>
      <c r="M138" s="21"/>
      <c r="N138" s="21"/>
      <c r="O138" s="21"/>
      <c r="P138" s="11">
        <v>3</v>
      </c>
      <c r="Q138" s="12">
        <f>INDEX(M137:O137,P138)</f>
        <v>8.3333333333333329E-2</v>
      </c>
      <c r="R138" s="13">
        <f>Q138</f>
        <v>8.3333333333333329E-2</v>
      </c>
      <c r="S138" s="20"/>
      <c r="T138" s="8">
        <f>T135/3</f>
        <v>8.3333333333333329E-2</v>
      </c>
      <c r="U138" s="11" t="e">
        <f>IF(#REF!="Sí",1)+IF(#REF!="No",0)</f>
        <v>#REF!</v>
      </c>
      <c r="V138" s="21"/>
      <c r="W138" s="21"/>
      <c r="X138" s="21"/>
      <c r="Y138" s="11">
        <v>3</v>
      </c>
      <c r="Z138" s="12">
        <f>INDEX(V137:X137,Y138)</f>
        <v>8.3333333333333329E-2</v>
      </c>
      <c r="AA138" s="13">
        <f>Z138</f>
        <v>8.3333333333333329E-2</v>
      </c>
      <c r="AB138" s="20" t="s">
        <v>36</v>
      </c>
      <c r="AC138" s="8">
        <f>AC135/3</f>
        <v>8.3333333333333329E-2</v>
      </c>
      <c r="AD138" s="11" t="e">
        <f>IF(#REF!="Sí",1)+IF(#REF!="No",0)</f>
        <v>#REF!</v>
      </c>
      <c r="AE138" s="21"/>
      <c r="AF138" s="21"/>
      <c r="AG138" s="21"/>
      <c r="AH138" s="11">
        <v>2</v>
      </c>
      <c r="AI138" s="12">
        <f>INDEX(AE137:AG137,AH138)</f>
        <v>6.25E-2</v>
      </c>
      <c r="AJ138" s="13">
        <f>AI138</f>
        <v>6.25E-2</v>
      </c>
      <c r="AK138" s="14"/>
    </row>
    <row r="139" spans="1:37" ht="14.4" hidden="1" customHeight="1">
      <c r="A139" s="6"/>
      <c r="B139" s="19"/>
      <c r="C139" s="28"/>
      <c r="D139" s="10">
        <f>(C140/2)*1</f>
        <v>4.1666666666666664E-2</v>
      </c>
      <c r="E139" s="10">
        <f>(C140/2)*1.5</f>
        <v>6.25E-2</v>
      </c>
      <c r="F139" s="10">
        <f>(C140/2)*2</f>
        <v>8.3333333333333329E-2</v>
      </c>
      <c r="G139" s="17"/>
      <c r="H139" s="17"/>
      <c r="I139" s="18"/>
      <c r="J139" s="28"/>
      <c r="K139" s="28"/>
      <c r="L139" s="19"/>
      <c r="M139" s="10">
        <f>(K140/2)*1</f>
        <v>4.1666666666666664E-2</v>
      </c>
      <c r="N139" s="10">
        <f>(K140/2)*1.5</f>
        <v>6.25E-2</v>
      </c>
      <c r="O139" s="10">
        <f>(K140/2)*2</f>
        <v>8.3333333333333329E-2</v>
      </c>
      <c r="P139" s="17"/>
      <c r="Q139" s="17"/>
      <c r="R139" s="18"/>
      <c r="S139" s="28"/>
      <c r="T139" s="28"/>
      <c r="U139" s="19"/>
      <c r="V139" s="10">
        <f>(R140/2)*1</f>
        <v>4.1666666666666664E-2</v>
      </c>
      <c r="W139" s="10">
        <f>(R140/2)*1.5</f>
        <v>6.25E-2</v>
      </c>
      <c r="X139" s="10">
        <f>(R140/2)*2</f>
        <v>8.3333333333333329E-2</v>
      </c>
      <c r="Y139" s="17"/>
      <c r="Z139" s="17"/>
      <c r="AA139" s="18"/>
      <c r="AB139" s="28"/>
      <c r="AC139" s="28"/>
      <c r="AD139" s="19"/>
      <c r="AE139" s="10">
        <f>(AC140/2)*1</f>
        <v>4.1666666666666664E-2</v>
      </c>
      <c r="AF139" s="10">
        <f>(AC140/2)*1.5</f>
        <v>6.25E-2</v>
      </c>
      <c r="AG139" s="10">
        <f>(AC140/2)*2</f>
        <v>8.3333333333333329E-2</v>
      </c>
      <c r="AH139" s="17"/>
      <c r="AI139" s="17"/>
      <c r="AJ139" s="18"/>
      <c r="AK139" s="6"/>
    </row>
    <row r="140" spans="1:37" ht="15" thickBot="1">
      <c r="A140" s="6"/>
      <c r="B140" s="20" t="s">
        <v>36</v>
      </c>
      <c r="C140" s="8">
        <f>C135/3</f>
        <v>8.3333333333333329E-2</v>
      </c>
      <c r="D140" s="21"/>
      <c r="E140" s="21"/>
      <c r="F140" s="21"/>
      <c r="G140" s="11">
        <v>1</v>
      </c>
      <c r="H140" s="12">
        <f>INDEX(D139:F139,G140)</f>
        <v>4.1666666666666664E-2</v>
      </c>
      <c r="I140" s="13">
        <f>H140</f>
        <v>4.1666666666666664E-2</v>
      </c>
      <c r="J140" s="20" t="s">
        <v>36</v>
      </c>
      <c r="K140" s="8">
        <f>K135/3</f>
        <v>8.3333333333333329E-2</v>
      </c>
      <c r="L140" s="11" t="e">
        <f>IF(#REF!="Sí",1)+IF(#REF!="No",0)</f>
        <v>#REF!</v>
      </c>
      <c r="M140" s="21"/>
      <c r="N140" s="21"/>
      <c r="O140" s="21"/>
      <c r="P140" s="11">
        <v>3</v>
      </c>
      <c r="Q140" s="12">
        <f>INDEX(M139:O139,P140)</f>
        <v>8.3333333333333329E-2</v>
      </c>
      <c r="R140" s="13">
        <f>Q140</f>
        <v>8.3333333333333329E-2</v>
      </c>
      <c r="S140" s="20"/>
      <c r="T140" s="8">
        <f>T135/3</f>
        <v>8.3333333333333329E-2</v>
      </c>
      <c r="U140" s="11" t="e">
        <f>IF(#REF!="Sí",1)+IF(#REF!="No",0)</f>
        <v>#REF!</v>
      </c>
      <c r="V140" s="21"/>
      <c r="W140" s="21"/>
      <c r="X140" s="21"/>
      <c r="Y140" s="11">
        <v>3</v>
      </c>
      <c r="Z140" s="12">
        <f>INDEX(V139:X139,Y140)</f>
        <v>8.3333333333333329E-2</v>
      </c>
      <c r="AA140" s="13">
        <f>Z140</f>
        <v>8.3333333333333329E-2</v>
      </c>
      <c r="AB140" s="20" t="s">
        <v>36</v>
      </c>
      <c r="AC140" s="8">
        <f>AC135/3</f>
        <v>8.3333333333333329E-2</v>
      </c>
      <c r="AD140" s="11" t="e">
        <f>IF(#REF!="Sí",1)+IF(#REF!="No",0)</f>
        <v>#REF!</v>
      </c>
      <c r="AE140" s="21"/>
      <c r="AF140" s="21"/>
      <c r="AG140" s="21"/>
      <c r="AH140" s="11">
        <v>2</v>
      </c>
      <c r="AI140" s="12">
        <f>INDEX(AE139:AG139,AH140)</f>
        <v>6.25E-2</v>
      </c>
      <c r="AJ140" s="13">
        <f>AI140</f>
        <v>6.25E-2</v>
      </c>
      <c r="AK140" s="6"/>
    </row>
    <row r="141" spans="1:37" ht="14.4" hidden="1" customHeight="1" thickBot="1">
      <c r="A141" s="6"/>
      <c r="B141" s="19"/>
      <c r="C141" s="28"/>
      <c r="D141" s="10">
        <f>(C142/2)*1</f>
        <v>4.1666666666666664E-2</v>
      </c>
      <c r="E141" s="10">
        <f>(C142/2)*1.5</f>
        <v>6.25E-2</v>
      </c>
      <c r="F141" s="10">
        <f>(C142/2)*2</f>
        <v>8.3333333333333329E-2</v>
      </c>
      <c r="G141" s="17"/>
      <c r="H141" s="17"/>
      <c r="I141" s="18"/>
      <c r="J141" s="28"/>
      <c r="K141" s="28"/>
      <c r="L141" s="19"/>
      <c r="M141" s="10">
        <f>(K142/2)*1</f>
        <v>4.1666666666666664E-2</v>
      </c>
      <c r="N141" s="10">
        <f>(K142/2)*1.5</f>
        <v>6.25E-2</v>
      </c>
      <c r="O141" s="10">
        <f>(K142/2)*2</f>
        <v>8.3333333333333329E-2</v>
      </c>
      <c r="P141" s="17"/>
      <c r="Q141" s="17"/>
      <c r="R141" s="18"/>
      <c r="S141" s="28"/>
      <c r="T141" s="28"/>
      <c r="U141" s="19"/>
      <c r="V141" s="10">
        <f>(R142/2)*1</f>
        <v>4.1666666666666664E-2</v>
      </c>
      <c r="W141" s="10">
        <f>(R142/2)*1.5</f>
        <v>6.25E-2</v>
      </c>
      <c r="X141" s="10">
        <f>(R142/2)*2</f>
        <v>8.3333333333333329E-2</v>
      </c>
      <c r="Y141" s="17"/>
      <c r="Z141" s="17"/>
      <c r="AA141" s="18"/>
      <c r="AB141" s="28"/>
      <c r="AC141" s="28"/>
      <c r="AD141" s="19"/>
      <c r="AE141" s="10">
        <f>(AC142/2)*1</f>
        <v>4.1666666666666664E-2</v>
      </c>
      <c r="AF141" s="10">
        <f>(AC142/2)*1.5</f>
        <v>6.25E-2</v>
      </c>
      <c r="AG141" s="10">
        <f>(AC142/2)*2</f>
        <v>8.3333333333333329E-2</v>
      </c>
      <c r="AH141" s="17"/>
      <c r="AI141" s="17"/>
      <c r="AJ141" s="18"/>
      <c r="AK141" s="6"/>
    </row>
    <row r="142" spans="1:37" ht="15" thickBot="1">
      <c r="A142" s="6"/>
      <c r="B142" s="20" t="s">
        <v>36</v>
      </c>
      <c r="C142" s="8">
        <f>C135/3</f>
        <v>8.3333333333333329E-2</v>
      </c>
      <c r="D142" s="21"/>
      <c r="E142" s="21"/>
      <c r="F142" s="21"/>
      <c r="G142" s="11">
        <v>1</v>
      </c>
      <c r="H142" s="12">
        <f>INDEX(D141:F141,G142)</f>
        <v>4.1666666666666664E-2</v>
      </c>
      <c r="I142" s="13">
        <f>H142</f>
        <v>4.1666666666666664E-2</v>
      </c>
      <c r="J142" s="20" t="s">
        <v>36</v>
      </c>
      <c r="K142" s="8">
        <f>K135/3</f>
        <v>8.3333333333333329E-2</v>
      </c>
      <c r="L142" s="11" t="e">
        <f>IF(#REF!="Sí",1)+IF(#REF!="No",0)</f>
        <v>#REF!</v>
      </c>
      <c r="M142" s="21"/>
      <c r="N142" s="21"/>
      <c r="O142" s="21"/>
      <c r="P142" s="11">
        <v>3</v>
      </c>
      <c r="Q142" s="12">
        <f>INDEX(M141:O141,P142)</f>
        <v>8.3333333333333329E-2</v>
      </c>
      <c r="R142" s="13">
        <f>Q142</f>
        <v>8.3333333333333329E-2</v>
      </c>
      <c r="S142" s="20"/>
      <c r="T142" s="8">
        <f>T135/3</f>
        <v>8.3333333333333329E-2</v>
      </c>
      <c r="U142" s="11" t="e">
        <f>IF(#REF!="Sí",1)+IF(#REF!="No",0)</f>
        <v>#REF!</v>
      </c>
      <c r="V142" s="21"/>
      <c r="W142" s="21"/>
      <c r="X142" s="21"/>
      <c r="Y142" s="11">
        <v>3</v>
      </c>
      <c r="Z142" s="12">
        <f>INDEX(V141:X141,Y142)</f>
        <v>8.3333333333333329E-2</v>
      </c>
      <c r="AA142" s="13">
        <f>Z142</f>
        <v>8.3333333333333329E-2</v>
      </c>
      <c r="AB142" s="20" t="s">
        <v>36</v>
      </c>
      <c r="AC142" s="8">
        <f>AC135/3</f>
        <v>8.3333333333333329E-2</v>
      </c>
      <c r="AD142" s="11" t="e">
        <f>IF(#REF!="Sí",1)+IF(#REF!="No",0)</f>
        <v>#REF!</v>
      </c>
      <c r="AE142" s="21"/>
      <c r="AF142" s="21"/>
      <c r="AG142" s="21"/>
      <c r="AH142" s="11">
        <v>2</v>
      </c>
      <c r="AI142" s="33">
        <f>INDEX(AE141:AG141,AH142)</f>
        <v>6.25E-2</v>
      </c>
      <c r="AJ142" s="13">
        <f>AI142</f>
        <v>6.25E-2</v>
      </c>
      <c r="AK142" s="15">
        <f>SUM(I143,R143,AA143,AJ143)</f>
        <v>0.8125</v>
      </c>
    </row>
    <row r="143" spans="1:37" s="5" customFormat="1" ht="14.4" customHeight="1">
      <c r="A143" s="6"/>
      <c r="B143" s="28"/>
      <c r="C143" s="34">
        <f>SUM(C138:C142)</f>
        <v>0.25</v>
      </c>
      <c r="D143" s="28"/>
      <c r="E143" s="28"/>
      <c r="F143" s="28"/>
      <c r="G143" s="28"/>
      <c r="H143" s="28"/>
      <c r="I143" s="34">
        <f>I138+I140+I142</f>
        <v>0.125</v>
      </c>
      <c r="J143" s="28"/>
      <c r="K143" s="34">
        <f>SUM(K138:K142)</f>
        <v>0.25</v>
      </c>
      <c r="L143"/>
      <c r="M143"/>
      <c r="N143"/>
      <c r="O143"/>
      <c r="P143"/>
      <c r="Q143"/>
      <c r="R143" s="34">
        <f>R138+R140+R142</f>
        <v>0.25</v>
      </c>
      <c r="S143" s="28"/>
      <c r="T143" s="34">
        <f>SUM(T138:T142)</f>
        <v>0.25</v>
      </c>
      <c r="U143" s="34" t="e">
        <f>SUM(U138:U142)</f>
        <v>#REF!</v>
      </c>
      <c r="V143"/>
      <c r="W143"/>
      <c r="X143"/>
      <c r="Y143"/>
      <c r="Z143"/>
      <c r="AA143" s="34">
        <f>AA138+AA140+AA142</f>
        <v>0.25</v>
      </c>
      <c r="AB143" s="28"/>
      <c r="AC143" s="34">
        <f>SUM(AC138:AC142)</f>
        <v>0.25</v>
      </c>
      <c r="AD143"/>
      <c r="AE143"/>
      <c r="AF143"/>
      <c r="AG143"/>
      <c r="AH143"/>
      <c r="AI143"/>
      <c r="AJ143" s="34">
        <f>AJ138+AJ140+AJ142</f>
        <v>0.1875</v>
      </c>
      <c r="AK143" s="6"/>
    </row>
  </sheetData>
  <mergeCells count="235">
    <mergeCell ref="AE134:AG135"/>
    <mergeCell ref="AH134:AH135"/>
    <mergeCell ref="AI134:AI135"/>
    <mergeCell ref="AJ134:AJ135"/>
    <mergeCell ref="AK134:AK135"/>
    <mergeCell ref="V134:X135"/>
    <mergeCell ref="Y134:Y135"/>
    <mergeCell ref="Z134:Z135"/>
    <mergeCell ref="AA134:AA135"/>
    <mergeCell ref="L134:L135"/>
    <mergeCell ref="M134:O135"/>
    <mergeCell ref="P134:P135"/>
    <mergeCell ref="Q134:Q135"/>
    <mergeCell ref="R134:R135"/>
    <mergeCell ref="D134:F135"/>
    <mergeCell ref="G134:G135"/>
    <mergeCell ref="H134:H135"/>
    <mergeCell ref="I134:I135"/>
    <mergeCell ref="AE123:AG124"/>
    <mergeCell ref="AH123:AH124"/>
    <mergeCell ref="AI123:AI124"/>
    <mergeCell ref="AJ123:AJ124"/>
    <mergeCell ref="AK123:AK124"/>
    <mergeCell ref="V123:X124"/>
    <mergeCell ref="Y123:Y124"/>
    <mergeCell ref="Z123:Z124"/>
    <mergeCell ref="AA123:AA124"/>
    <mergeCell ref="L123:L124"/>
    <mergeCell ref="M123:O124"/>
    <mergeCell ref="P123:P124"/>
    <mergeCell ref="Q123:Q124"/>
    <mergeCell ref="R123:R124"/>
    <mergeCell ref="D123:F124"/>
    <mergeCell ref="G123:G124"/>
    <mergeCell ref="H123:H124"/>
    <mergeCell ref="I123:I124"/>
    <mergeCell ref="AE112:AG113"/>
    <mergeCell ref="AH112:AH113"/>
    <mergeCell ref="AI112:AI113"/>
    <mergeCell ref="AJ112:AJ113"/>
    <mergeCell ref="AK112:AK113"/>
    <mergeCell ref="V112:X113"/>
    <mergeCell ref="Y112:Y113"/>
    <mergeCell ref="Z112:Z113"/>
    <mergeCell ref="AA112:AA113"/>
    <mergeCell ref="L112:L113"/>
    <mergeCell ref="M112:O113"/>
    <mergeCell ref="P112:P113"/>
    <mergeCell ref="Q112:Q113"/>
    <mergeCell ref="R112:R113"/>
    <mergeCell ref="D112:F113"/>
    <mergeCell ref="G112:G113"/>
    <mergeCell ref="H112:H113"/>
    <mergeCell ref="I112:I113"/>
    <mergeCell ref="AE101:AG102"/>
    <mergeCell ref="AH101:AH102"/>
    <mergeCell ref="AI101:AI102"/>
    <mergeCell ref="AJ101:AJ102"/>
    <mergeCell ref="AK101:AK102"/>
    <mergeCell ref="V101:X102"/>
    <mergeCell ref="Y101:Y102"/>
    <mergeCell ref="Z101:Z102"/>
    <mergeCell ref="AA101:AA102"/>
    <mergeCell ref="L101:L102"/>
    <mergeCell ref="M101:O102"/>
    <mergeCell ref="P101:P102"/>
    <mergeCell ref="Q101:Q102"/>
    <mergeCell ref="R101:R102"/>
    <mergeCell ref="D101:F102"/>
    <mergeCell ref="G101:G102"/>
    <mergeCell ref="H101:H102"/>
    <mergeCell ref="I101:I102"/>
    <mergeCell ref="AE90:AG91"/>
    <mergeCell ref="AH90:AH91"/>
    <mergeCell ref="AI90:AI91"/>
    <mergeCell ref="AJ90:AJ91"/>
    <mergeCell ref="AK90:AK91"/>
    <mergeCell ref="V90:X91"/>
    <mergeCell ref="Y90:Y91"/>
    <mergeCell ref="Z90:Z91"/>
    <mergeCell ref="AA90:AA91"/>
    <mergeCell ref="L90:L91"/>
    <mergeCell ref="M90:O91"/>
    <mergeCell ref="P90:P91"/>
    <mergeCell ref="Q90:Q91"/>
    <mergeCell ref="R90:R91"/>
    <mergeCell ref="D90:F91"/>
    <mergeCell ref="G90:G91"/>
    <mergeCell ref="H90:H91"/>
    <mergeCell ref="I90:I91"/>
    <mergeCell ref="AE79:AG80"/>
    <mergeCell ref="AH79:AH80"/>
    <mergeCell ref="AI79:AI80"/>
    <mergeCell ref="AJ79:AJ80"/>
    <mergeCell ref="AK79:AK80"/>
    <mergeCell ref="V79:X80"/>
    <mergeCell ref="Y79:Y80"/>
    <mergeCell ref="Z79:Z80"/>
    <mergeCell ref="AA79:AA80"/>
    <mergeCell ref="L79:L80"/>
    <mergeCell ref="M79:O80"/>
    <mergeCell ref="P79:P80"/>
    <mergeCell ref="Q79:Q80"/>
    <mergeCell ref="R79:R80"/>
    <mergeCell ref="D79:F80"/>
    <mergeCell ref="G79:G80"/>
    <mergeCell ref="H79:H80"/>
    <mergeCell ref="I79:I80"/>
    <mergeCell ref="AE68:AG69"/>
    <mergeCell ref="AH68:AH69"/>
    <mergeCell ref="AI68:AI69"/>
    <mergeCell ref="AJ68:AJ69"/>
    <mergeCell ref="AK68:AK69"/>
    <mergeCell ref="V68:X69"/>
    <mergeCell ref="Y68:Y69"/>
    <mergeCell ref="Z68:Z69"/>
    <mergeCell ref="AA68:AA69"/>
    <mergeCell ref="L68:L69"/>
    <mergeCell ref="M68:O69"/>
    <mergeCell ref="P68:P69"/>
    <mergeCell ref="Q68:Q69"/>
    <mergeCell ref="R68:R69"/>
    <mergeCell ref="D68:F69"/>
    <mergeCell ref="G68:G69"/>
    <mergeCell ref="H68:H69"/>
    <mergeCell ref="I68:I69"/>
    <mergeCell ref="AE57:AG58"/>
    <mergeCell ref="AH57:AH58"/>
    <mergeCell ref="AI57:AI58"/>
    <mergeCell ref="AJ57:AJ58"/>
    <mergeCell ref="AK57:AK58"/>
    <mergeCell ref="V57:X58"/>
    <mergeCell ref="Y57:Y58"/>
    <mergeCell ref="Z57:Z58"/>
    <mergeCell ref="AA57:AA58"/>
    <mergeCell ref="L57:L58"/>
    <mergeCell ref="M57:O58"/>
    <mergeCell ref="P57:P58"/>
    <mergeCell ref="Q57:Q58"/>
    <mergeCell ref="R57:R58"/>
    <mergeCell ref="D57:F58"/>
    <mergeCell ref="G57:G58"/>
    <mergeCell ref="H57:H58"/>
    <mergeCell ref="I57:I58"/>
    <mergeCell ref="AE46:AG47"/>
    <mergeCell ref="AH46:AH47"/>
    <mergeCell ref="AI46:AI47"/>
    <mergeCell ref="AJ46:AJ47"/>
    <mergeCell ref="AK46:AK47"/>
    <mergeCell ref="V46:X47"/>
    <mergeCell ref="Y46:Y47"/>
    <mergeCell ref="Z46:Z47"/>
    <mergeCell ref="AA46:AA47"/>
    <mergeCell ref="L46:L47"/>
    <mergeCell ref="M46:O47"/>
    <mergeCell ref="P46:P47"/>
    <mergeCell ref="Q46:Q47"/>
    <mergeCell ref="R46:R47"/>
    <mergeCell ref="D46:F47"/>
    <mergeCell ref="G46:G47"/>
    <mergeCell ref="H46:H47"/>
    <mergeCell ref="I46:I47"/>
    <mergeCell ref="AE35:AG36"/>
    <mergeCell ref="AH35:AH36"/>
    <mergeCell ref="AI35:AI36"/>
    <mergeCell ref="AJ35:AJ36"/>
    <mergeCell ref="AK35:AK36"/>
    <mergeCell ref="V35:X36"/>
    <mergeCell ref="Y35:Y36"/>
    <mergeCell ref="Z35:Z36"/>
    <mergeCell ref="AA35:AA36"/>
    <mergeCell ref="L35:L36"/>
    <mergeCell ref="M35:O36"/>
    <mergeCell ref="P35:P36"/>
    <mergeCell ref="Q35:Q36"/>
    <mergeCell ref="R35:R36"/>
    <mergeCell ref="D35:F36"/>
    <mergeCell ref="G35:G36"/>
    <mergeCell ref="H35:H36"/>
    <mergeCell ref="I35:I36"/>
    <mergeCell ref="AE24:AG25"/>
    <mergeCell ref="AH24:AH25"/>
    <mergeCell ref="AI24:AI25"/>
    <mergeCell ref="AJ24:AJ25"/>
    <mergeCell ref="AK24:AK25"/>
    <mergeCell ref="V24:X25"/>
    <mergeCell ref="Y24:Y25"/>
    <mergeCell ref="Z24:Z25"/>
    <mergeCell ref="AA24:AA25"/>
    <mergeCell ref="L24:L25"/>
    <mergeCell ref="M24:O25"/>
    <mergeCell ref="P24:P25"/>
    <mergeCell ref="Q24:Q25"/>
    <mergeCell ref="R24:R25"/>
    <mergeCell ref="D24:F25"/>
    <mergeCell ref="G24:G25"/>
    <mergeCell ref="H24:H25"/>
    <mergeCell ref="I24:I25"/>
    <mergeCell ref="AE13:AG14"/>
    <mergeCell ref="AH13:AH14"/>
    <mergeCell ref="AI13:AI14"/>
    <mergeCell ref="AJ13:AJ14"/>
    <mergeCell ref="AK13:AK14"/>
    <mergeCell ref="V13:X14"/>
    <mergeCell ref="Y13:Y14"/>
    <mergeCell ref="Z13:Z14"/>
    <mergeCell ref="AA13:AA14"/>
    <mergeCell ref="L13:L14"/>
    <mergeCell ref="M13:O14"/>
    <mergeCell ref="P13:P14"/>
    <mergeCell ref="Q13:Q14"/>
    <mergeCell ref="R13:R14"/>
    <mergeCell ref="D13:F14"/>
    <mergeCell ref="G13:G14"/>
    <mergeCell ref="H13:H14"/>
    <mergeCell ref="I13:I14"/>
    <mergeCell ref="AO2:AP2"/>
    <mergeCell ref="L1:L2"/>
    <mergeCell ref="M1:O2"/>
    <mergeCell ref="P1:P2"/>
    <mergeCell ref="Q1:Q2"/>
    <mergeCell ref="R1:R2"/>
    <mergeCell ref="D1:F2"/>
    <mergeCell ref="G1:G2"/>
    <mergeCell ref="H1:H2"/>
    <mergeCell ref="I1:I2"/>
    <mergeCell ref="AE1:AG2"/>
    <mergeCell ref="AH1:AH2"/>
    <mergeCell ref="AI1:AI2"/>
    <mergeCell ref="AJ1:AJ2"/>
    <mergeCell ref="AK1:AK2"/>
    <mergeCell ref="V1:X2"/>
    <mergeCell ref="Y1:Y2"/>
    <mergeCell ref="Z1:Z2"/>
    <mergeCell ref="AA1:AA2"/>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AUX-base graduacion</vt:lpstr>
      <vt:lpstr>AUX-FC Soc_xx BASE</vt:lpstr>
      <vt:lpstr>Tabla Resultados.</vt:lpstr>
      <vt:lpstr>Tabla Resultados FC</vt:lpstr>
      <vt:lpstr>Panel Control FC Social-TPB</vt:lpstr>
      <vt:lpstr>Panel Control FC Social-MOT</vt:lpstr>
      <vt:lpstr>Panel Control FC Social-MTU</vt:lpstr>
      <vt:lpstr>Panel Control FC Social-MA</vt:lpstr>
      <vt:lpstr>Panel Control FC Social-EU</vt:lpstr>
      <vt:lpstr>Panel Control FC Social-GDHE</vt:lpstr>
      <vt:lpstr>Panel Control FC Economico-TPB</vt:lpstr>
      <vt:lpstr>Panel Control FC Economico-MOT</vt:lpstr>
      <vt:lpstr>Panel Control FC Economico-MTU</vt:lpstr>
      <vt:lpstr>Panel Control FC Economico-MA</vt:lpstr>
      <vt:lpstr>Panel Control FC Economico-EU</vt:lpstr>
      <vt:lpstr>Panel Control FC Economico-GDHE</vt:lpstr>
      <vt:lpstr>Panel Control FC Ambiental-MOT</vt:lpstr>
      <vt:lpstr>Panel Control FC Ambiental-MTU</vt:lpstr>
      <vt:lpstr>Panel Control FC Ambiental-MA</vt:lpstr>
      <vt:lpstr>Panel Control FC Ambiental-EU</vt:lpstr>
      <vt:lpstr>Panel Control FC Ambiental-GDHE</vt:lpstr>
      <vt:lpstr>AUX-FC Amb_TPB PRUEBA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dcterms:created xsi:type="dcterms:W3CDTF">2023-11-29T13:27:06Z</dcterms:created>
  <dcterms:modified xsi:type="dcterms:W3CDTF">2023-12-15T01:45:23Z</dcterms:modified>
</cp:coreProperties>
</file>